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62" activeTab="1"/>
  </bookViews>
  <sheets>
    <sheet name="Combiné Initiés" sheetId="1" r:id="rId1"/>
    <sheet name=" Equipe Débutants" sheetId="2" r:id="rId2"/>
    <sheet name=" Equipe Confirmés" sheetId="3" r:id="rId3"/>
    <sheet name=" Indiv Confirmé" sheetId="4" r:id="rId4"/>
    <sheet name="2013 Equipe Espoirs" sheetId="5" r:id="rId5"/>
    <sheet name="2013 Indiv Espoir" sheetId="6" r:id="rId6"/>
  </sheets>
  <definedNames>
    <definedName name="_1Excel_BuiltIn__FilterDatabase_1">' Equipe Débutants'!#REF!</definedName>
    <definedName name="_2Excel_BuiltIn__FilterDatabase_2">' Indiv Confirmé'!#REF!</definedName>
    <definedName name="_3Excel_BuiltIn__FilterDatabase_3">'2013 Equipe Espoirs'!#REF!</definedName>
    <definedName name="_4Excel_BuiltIn__FilterDatabase_4">'2013 Indiv Espoir'!#REF!</definedName>
    <definedName name="_5Excel_BuiltIn__FilterDatabase_5">'Combiné Initiés'!#REF!</definedName>
    <definedName name="Excel_BuiltIn__FilterDatabase">' Equipe Confirmés'!#REF!</definedName>
    <definedName name="Excel_BuiltIn_Recorder">#REF!</definedName>
    <definedName name="_xlnm.Print_Titles" localSheetId="2">' Equipe Confirmés'!$1:$12</definedName>
    <definedName name="_xlnm.Print_Titles" localSheetId="1">' Equipe Débutants'!$1:$12</definedName>
    <definedName name="_xlnm.Print_Titles" localSheetId="3">' Indiv Confirmé'!$1:$12</definedName>
    <definedName name="_xlnm.Print_Titles" localSheetId="4">'2013 Equipe Espoirs'!$1:$12</definedName>
    <definedName name="_xlnm.Print_Titles" localSheetId="5">'2013 Indiv Espoir'!$1:$12</definedName>
    <definedName name="_xlnm.Print_Titles" localSheetId="0">('Combiné Initiés'!$A:$H,'Combiné Initiés'!$1:$12)</definedName>
    <definedName name="TRI">#REF!</definedName>
    <definedName name="_xlnm.Print_Area" localSheetId="2">' Equipe Confirmés'!$A$1:$AD$42</definedName>
    <definedName name="_xlnm.Print_Area" localSheetId="1">' Equipe Débutants'!$A$1:$AD$42</definedName>
    <definedName name="_xlnm.Print_Area" localSheetId="3">' Indiv Confirmé'!$A$1:$Y$42</definedName>
    <definedName name="_xlnm.Print_Area" localSheetId="4">'2013 Equipe Espoirs'!$A$1:$AD$41</definedName>
    <definedName name="_xlnm.Print_Area" localSheetId="5">'2013 Indiv Espoir'!$A$1:$AH$39</definedName>
    <definedName name="_xlnm.Print_Area" localSheetId="0">'Combiné Initiés'!$A$1:$X$41</definedName>
  </definedNames>
  <calcPr fullCalcOnLoad="1"/>
</workbook>
</file>

<file path=xl/sharedStrings.xml><?xml version="1.0" encoding="utf-8"?>
<sst xmlns="http://schemas.openxmlformats.org/spreadsheetml/2006/main" count="821" uniqueCount="401">
  <si>
    <t>CIRCUIT JEUNESSE</t>
  </si>
  <si>
    <t>DEPT</t>
  </si>
  <si>
    <t>NORD PAS DE CALAIS</t>
  </si>
  <si>
    <t>LIEU</t>
  </si>
  <si>
    <t>ANICHE</t>
  </si>
  <si>
    <t>DATE</t>
  </si>
  <si>
    <t xml:space="preserve">CATEGORIE </t>
  </si>
  <si>
    <t>Initiés</t>
  </si>
  <si>
    <t>ECART DE NOTES</t>
  </si>
  <si>
    <t>Cette configuration gère au maximum 33 compétiteurs</t>
  </si>
  <si>
    <t>Calcul notes</t>
  </si>
  <si>
    <t>Equipe Imposé Corde</t>
  </si>
  <si>
    <r>
      <t xml:space="preserve">Individuel </t>
    </r>
    <r>
      <rPr>
        <b/>
        <sz val="10"/>
        <color indexed="10"/>
        <rFont val="Times New Roman"/>
        <family val="1"/>
      </rPr>
      <t>A</t>
    </r>
    <r>
      <rPr>
        <b/>
        <sz val="10"/>
        <rFont val="Times New Roman"/>
        <family val="1"/>
      </rPr>
      <t xml:space="preserve"> Imposé Cerceau</t>
    </r>
  </si>
  <si>
    <t xml:space="preserve">Composition </t>
  </si>
  <si>
    <t>Exécution</t>
  </si>
  <si>
    <t>TOTAL
Equipe
/ 30</t>
  </si>
  <si>
    <t>JA</t>
  </si>
  <si>
    <t>Exécution / 25</t>
  </si>
  <si>
    <t>Exécution / 15</t>
  </si>
  <si>
    <t>Fondamentaux</t>
  </si>
  <si>
    <t>Harmonie</t>
  </si>
  <si>
    <t>CLUB</t>
  </si>
  <si>
    <t>Fondamentaux / 10</t>
  </si>
  <si>
    <t>Harmonie / 15</t>
  </si>
  <si>
    <t>Péna.</t>
  </si>
  <si>
    <t>TOTAUX</t>
  </si>
  <si>
    <t>Total</t>
  </si>
  <si>
    <t xml:space="preserve">NE </t>
  </si>
  <si>
    <t>NF et JA</t>
  </si>
  <si>
    <t>Notes Extrèmes</t>
  </si>
  <si>
    <t>JA et NF</t>
  </si>
  <si>
    <t>Juge arbitre A et Note Finale</t>
  </si>
  <si>
    <t>Débutants</t>
  </si>
  <si>
    <t>Imposé Cerceaux</t>
  </si>
  <si>
    <t>Compo</t>
  </si>
  <si>
    <t>Exé</t>
  </si>
  <si>
    <t>Confirmés</t>
  </si>
  <si>
    <t>Semi-Libre Massues</t>
  </si>
  <si>
    <t>Individuels Confirmés</t>
  </si>
  <si>
    <t>Semi-Libre Ruban</t>
  </si>
  <si>
    <t>NOM</t>
  </si>
  <si>
    <t>PRENOM</t>
  </si>
  <si>
    <t>CHAMPIONNAT REGIONAL UFOLEP GRS ENSEMBLES - DUOS - FESTIVAL</t>
  </si>
  <si>
    <t>Espoirs</t>
  </si>
  <si>
    <t>Libre Ruban</t>
  </si>
  <si>
    <t>Individuels Espoirs</t>
  </si>
  <si>
    <t>Imposé ML</t>
  </si>
  <si>
    <t>Libre Massues</t>
  </si>
  <si>
    <t>Exé ML</t>
  </si>
  <si>
    <t>CAUDRY</t>
  </si>
  <si>
    <t>Compo /5</t>
  </si>
  <si>
    <t>Fond /10</t>
  </si>
  <si>
    <t>Harm /15</t>
  </si>
  <si>
    <t>T. F /10</t>
  </si>
  <si>
    <t>T. H /15</t>
  </si>
  <si>
    <t>Total /25</t>
  </si>
  <si>
    <t>Juge 1 sur 5 :corporel</t>
  </si>
  <si>
    <t>Juge 2 sur 5: engin</t>
  </si>
  <si>
    <t>Juge 1 sur 5: espace</t>
  </si>
  <si>
    <t>Juge 2 sur 5: musique</t>
  </si>
  <si>
    <t>Juge 3 sur 5: ensemble</t>
  </si>
  <si>
    <t>Juge 1 sur 5</t>
  </si>
  <si>
    <t>Juge 2 sur 5</t>
  </si>
  <si>
    <t xml:space="preserve">Ne pas toucher aux cases bleues </t>
  </si>
  <si>
    <t>Ne pas toucher aux cases roses</t>
  </si>
  <si>
    <t>CIRCUIT JEUNESSE FINALE DE ZONE</t>
  </si>
  <si>
    <t>Total /5</t>
  </si>
  <si>
    <t>Juge 1 sur 10</t>
  </si>
  <si>
    <t>Juge 2 sur 10</t>
  </si>
  <si>
    <t>Total /10</t>
  </si>
  <si>
    <t>Compo /10</t>
  </si>
  <si>
    <t>Mettre F pour forfait</t>
  </si>
  <si>
    <t>TOTAL /35</t>
  </si>
  <si>
    <t>Musique/ 5</t>
  </si>
  <si>
    <t>Corps /5</t>
  </si>
  <si>
    <t>Engin /5</t>
  </si>
  <si>
    <t>Musique /5</t>
  </si>
  <si>
    <t>Composition / 5
(Texte, Exigences techniques)</t>
  </si>
  <si>
    <t>Total individuel /20</t>
  </si>
  <si>
    <r>
      <t xml:space="preserve">Individuel </t>
    </r>
    <r>
      <rPr>
        <b/>
        <sz val="10"/>
        <color indexed="10"/>
        <rFont val="Times New Roman"/>
        <family val="1"/>
      </rPr>
      <t>B</t>
    </r>
    <r>
      <rPr>
        <b/>
        <sz val="10"/>
        <rFont val="Times New Roman"/>
        <family val="1"/>
      </rPr>
      <t xml:space="preserve"> Imposé Cerceau</t>
    </r>
  </si>
  <si>
    <t>Total exéxution /15</t>
  </si>
  <si>
    <r>
      <t xml:space="preserve">Individuel </t>
    </r>
    <r>
      <rPr>
        <b/>
        <sz val="10"/>
        <color indexed="10"/>
        <rFont val="Times New Roman"/>
        <family val="1"/>
      </rPr>
      <t>C</t>
    </r>
    <r>
      <rPr>
        <b/>
        <sz val="10"/>
        <rFont val="Times New Roman"/>
        <family val="1"/>
      </rPr>
      <t xml:space="preserve"> Imposé Cerceau</t>
    </r>
  </si>
  <si>
    <r>
      <t xml:space="preserve">Individuel </t>
    </r>
    <r>
      <rPr>
        <b/>
        <sz val="10"/>
        <color indexed="10"/>
        <rFont val="Times New Roman"/>
        <family val="1"/>
      </rPr>
      <t xml:space="preserve">D </t>
    </r>
    <r>
      <rPr>
        <b/>
        <sz val="10"/>
        <rFont val="Times New Roman"/>
        <family val="1"/>
      </rPr>
      <t>Imposé Cerceau</t>
    </r>
  </si>
  <si>
    <r>
      <t xml:space="preserve">Individuel </t>
    </r>
    <r>
      <rPr>
        <b/>
        <sz val="10"/>
        <color indexed="10"/>
        <rFont val="Times New Roman"/>
        <family val="1"/>
      </rPr>
      <t xml:space="preserve">E </t>
    </r>
    <r>
      <rPr>
        <b/>
        <sz val="10"/>
        <rFont val="Times New Roman"/>
        <family val="1"/>
      </rPr>
      <t>Imposé Cerceau</t>
    </r>
  </si>
  <si>
    <r>
      <t xml:space="preserve">Individuel </t>
    </r>
    <r>
      <rPr>
        <b/>
        <sz val="10"/>
        <color indexed="10"/>
        <rFont val="Times New Roman"/>
        <family val="1"/>
      </rPr>
      <t xml:space="preserve">F </t>
    </r>
    <r>
      <rPr>
        <b/>
        <sz val="10"/>
        <rFont val="Times New Roman"/>
        <family val="1"/>
      </rPr>
      <t>Imposé Cerceau</t>
    </r>
  </si>
  <si>
    <r>
      <t xml:space="preserve">Individuel </t>
    </r>
    <r>
      <rPr>
        <b/>
        <sz val="10"/>
        <color indexed="10"/>
        <rFont val="Times New Roman"/>
        <family val="1"/>
      </rPr>
      <t xml:space="preserve">G </t>
    </r>
    <r>
      <rPr>
        <b/>
        <sz val="10"/>
        <rFont val="Times New Roman"/>
        <family val="1"/>
      </rPr>
      <t>Imposé Cerceau</t>
    </r>
  </si>
  <si>
    <r>
      <t>Individuel</t>
    </r>
    <r>
      <rPr>
        <b/>
        <sz val="10"/>
        <color indexed="10"/>
        <rFont val="Times New Roman"/>
        <family val="1"/>
      </rPr>
      <t xml:space="preserve"> H </t>
    </r>
    <r>
      <rPr>
        <b/>
        <sz val="10"/>
        <rFont val="Times New Roman"/>
        <family val="1"/>
      </rPr>
      <t>Imposé Cerceau</t>
    </r>
  </si>
  <si>
    <r>
      <t xml:space="preserve">Individuel </t>
    </r>
    <r>
      <rPr>
        <b/>
        <sz val="10"/>
        <color indexed="10"/>
        <rFont val="Times New Roman"/>
        <family val="1"/>
      </rPr>
      <t xml:space="preserve">I </t>
    </r>
    <r>
      <rPr>
        <b/>
        <sz val="10"/>
        <rFont val="Times New Roman"/>
        <family val="1"/>
      </rPr>
      <t>Imposé Cerceau</t>
    </r>
  </si>
  <si>
    <t>Compo Equipe</t>
  </si>
  <si>
    <t>Exé Equipe</t>
  </si>
  <si>
    <t>Cette configuration gère au maximum 30 compétiteurs</t>
  </si>
  <si>
    <t>Compo./5</t>
  </si>
  <si>
    <t>Total Compo /5</t>
  </si>
  <si>
    <r>
      <t xml:space="preserve">Composition / 5
</t>
    </r>
    <r>
      <rPr>
        <i/>
        <sz val="9"/>
        <rFont val="Times New Roman"/>
        <family val="1"/>
      </rPr>
      <t>(Texte, Exigences techniques)</t>
    </r>
  </si>
  <si>
    <t>Imposé CERCEAUX</t>
  </si>
  <si>
    <t>Semi-Libre MASSUES</t>
  </si>
  <si>
    <t>Semi-Libre RUBAN</t>
  </si>
  <si>
    <t>Execution /10</t>
  </si>
  <si>
    <t>Trophé obtenu</t>
  </si>
  <si>
    <t>OR</t>
  </si>
  <si>
    <t>ARGENT</t>
  </si>
  <si>
    <t>BRONZE</t>
  </si>
  <si>
    <t>Juge 1 sur 5 Corps</t>
  </si>
  <si>
    <t>Juge 2 sur 5 espace</t>
  </si>
  <si>
    <t>Juge 3 sur 5 musique</t>
  </si>
  <si>
    <t>Total /15</t>
  </si>
  <si>
    <t>Libre Corde</t>
  </si>
  <si>
    <t>Une équipe remporte le trophée or si elle obtient de 24,4 à 30</t>
  </si>
  <si>
    <t>Une équipe remporte le trophée argent si elle obtient de 24,3 à 18,4</t>
  </si>
  <si>
    <t>Une équipe remporte le trophée bronze si elle obtient de 0 à 18,3</t>
  </si>
  <si>
    <t>Une équipe remporte le trophée or si elle obtient de 28,5 à 35</t>
  </si>
  <si>
    <t>Une équipe remporte le trophée argent si elle obtient de 28,4 à 21,5</t>
  </si>
  <si>
    <t>Une équipe remporte le trophée bronze si elle obtient de 0 à 21,4</t>
  </si>
  <si>
    <t>Composition / 10
(Texte, Exigences techniques)</t>
  </si>
  <si>
    <t>Total Corde /20</t>
  </si>
  <si>
    <t>Total ML       /15</t>
  </si>
  <si>
    <t>Compo sur 5</t>
  </si>
  <si>
    <t>Exé sur 15</t>
  </si>
  <si>
    <t>Exécution fondamentaux</t>
  </si>
  <si>
    <t>Pénalité</t>
  </si>
  <si>
    <t>Numéro de dossard obligatoire pour obtenir la place</t>
  </si>
  <si>
    <t>Place</t>
  </si>
  <si>
    <t>N° dossard</t>
  </si>
  <si>
    <t>TOTAL /30</t>
  </si>
  <si>
    <t>N° Dossard</t>
  </si>
  <si>
    <t>TOTAL /20</t>
  </si>
  <si>
    <t>Cette configuration gère au maximum 29 compétiteurs</t>
  </si>
  <si>
    <t>Total composition  /5</t>
  </si>
  <si>
    <t>Corps    /5</t>
  </si>
  <si>
    <t>Une gymnaste remporte le trophée or si elle obtient entre 16,3 à 20</t>
  </si>
  <si>
    <t>Une gymnaste remporte le trophée argent si elle obtient entre 16,2 à 12,3</t>
  </si>
  <si>
    <t>Une gymnaste remporte le trophée bronze si elle obtient si 12,2 à 0</t>
  </si>
  <si>
    <t>Une gymnaste  remporte le trophée or si elle obtient de 28,5 à 35</t>
  </si>
  <si>
    <t>Une gymnaste remporte le trophée argent si elle obtient de 28,4 à 21,5</t>
  </si>
  <si>
    <t>Une gymnaste remporte le trophée bronze si elle obtient de 0 à 21,4</t>
  </si>
  <si>
    <t>C6</t>
  </si>
  <si>
    <t>CSMG</t>
  </si>
  <si>
    <t>C11</t>
  </si>
  <si>
    <t>GR EN WEPPES</t>
  </si>
  <si>
    <t>C7</t>
  </si>
  <si>
    <t>HENIN GYM</t>
  </si>
  <si>
    <t>C12</t>
  </si>
  <si>
    <t>DENAIN</t>
  </si>
  <si>
    <t>C8</t>
  </si>
  <si>
    <t>SAILLY1</t>
  </si>
  <si>
    <t xml:space="preserve">C2 </t>
  </si>
  <si>
    <t>VERT LE GRAND</t>
  </si>
  <si>
    <t xml:space="preserve">C13 </t>
  </si>
  <si>
    <t>SAILLY2</t>
  </si>
  <si>
    <t>C9</t>
  </si>
  <si>
    <t>WATTRELOS</t>
  </si>
  <si>
    <t>C4</t>
  </si>
  <si>
    <t>RUEIL VILAUTREIX</t>
  </si>
  <si>
    <t>C10</t>
  </si>
  <si>
    <t>BOULOGNE SUR MER</t>
  </si>
  <si>
    <t>C5</t>
  </si>
  <si>
    <t>RUEIL ZADY</t>
  </si>
  <si>
    <t>C1</t>
  </si>
  <si>
    <t>SAINT MAUR</t>
  </si>
  <si>
    <t>E3</t>
  </si>
  <si>
    <t>BRIE BLEIN</t>
  </si>
  <si>
    <t>E5</t>
  </si>
  <si>
    <t>CSMG GRUN</t>
  </si>
  <si>
    <t>E1</t>
  </si>
  <si>
    <t>VIGNEUX</t>
  </si>
  <si>
    <t>E2</t>
  </si>
  <si>
    <t>MASSY</t>
  </si>
  <si>
    <t>E9</t>
  </si>
  <si>
    <t>E6</t>
  </si>
  <si>
    <t>AGH</t>
  </si>
  <si>
    <t>E8</t>
  </si>
  <si>
    <t>USMC</t>
  </si>
  <si>
    <t>E4</t>
  </si>
  <si>
    <t>BRIE CAILLAUD</t>
  </si>
  <si>
    <t>E7</t>
  </si>
  <si>
    <t>CSMG POUVAIT</t>
  </si>
  <si>
    <t>I16</t>
  </si>
  <si>
    <t>I8</t>
  </si>
  <si>
    <t>ACBB THERET</t>
  </si>
  <si>
    <t>I2</t>
  </si>
  <si>
    <t>MASSY BONNEFOND</t>
  </si>
  <si>
    <t>I14</t>
  </si>
  <si>
    <t>LEFOREST VIOLET</t>
  </si>
  <si>
    <t>I10</t>
  </si>
  <si>
    <t>CHAVILLE</t>
  </si>
  <si>
    <t>I5</t>
  </si>
  <si>
    <t>I13</t>
  </si>
  <si>
    <t>I7</t>
  </si>
  <si>
    <t>I1</t>
  </si>
  <si>
    <t>I18</t>
  </si>
  <si>
    <t>LEFOREST ROSE</t>
  </si>
  <si>
    <t>I9</t>
  </si>
  <si>
    <t>ACBB MAREV</t>
  </si>
  <si>
    <t>I4</t>
  </si>
  <si>
    <t>VANVES</t>
  </si>
  <si>
    <t>I15</t>
  </si>
  <si>
    <t>AUDRUICQ</t>
  </si>
  <si>
    <t>I3</t>
  </si>
  <si>
    <t>MASSY BOUCHEMA</t>
  </si>
  <si>
    <t>I12</t>
  </si>
  <si>
    <t>RUEIL VIDAUD</t>
  </si>
  <si>
    <t>I17</t>
  </si>
  <si>
    <t>SAILLY</t>
  </si>
  <si>
    <t>I6</t>
  </si>
  <si>
    <t>ASL</t>
  </si>
  <si>
    <t>I11</t>
  </si>
  <si>
    <t>RUEIL PUTOIS</t>
  </si>
  <si>
    <t>D6</t>
  </si>
  <si>
    <t>AGH AMARO</t>
  </si>
  <si>
    <t>D12</t>
  </si>
  <si>
    <t>D4</t>
  </si>
  <si>
    <t>ACBB VITADELLO</t>
  </si>
  <si>
    <t>D14</t>
  </si>
  <si>
    <t>LAMBERSART PECHES</t>
  </si>
  <si>
    <t>D10</t>
  </si>
  <si>
    <t>D13</t>
  </si>
  <si>
    <t>D7</t>
  </si>
  <si>
    <t>USMC COUDOUX</t>
  </si>
  <si>
    <t>D3</t>
  </si>
  <si>
    <t>D17</t>
  </si>
  <si>
    <t>D18</t>
  </si>
  <si>
    <t>LAMBERSART FRAISES</t>
  </si>
  <si>
    <t>D9</t>
  </si>
  <si>
    <t>D16</t>
  </si>
  <si>
    <t>D5</t>
  </si>
  <si>
    <t>ACBB ESPINASSE</t>
  </si>
  <si>
    <t>D19</t>
  </si>
  <si>
    <t>D8</t>
  </si>
  <si>
    <t>USMC DELCOIGNE</t>
  </si>
  <si>
    <t>D2</t>
  </si>
  <si>
    <t>D11</t>
  </si>
  <si>
    <t>AGH SAMSON</t>
  </si>
  <si>
    <t>D20</t>
  </si>
  <si>
    <t>LAMBERSART DERISES</t>
  </si>
  <si>
    <t>IC08</t>
  </si>
  <si>
    <t>DUBOC</t>
  </si>
  <si>
    <t>MARGAUX</t>
  </si>
  <si>
    <t>IC04</t>
  </si>
  <si>
    <t>CAMARD</t>
  </si>
  <si>
    <t>JULIETTE</t>
  </si>
  <si>
    <t>IC09</t>
  </si>
  <si>
    <t>CHEURET</t>
  </si>
  <si>
    <t>ALINE</t>
  </si>
  <si>
    <t>IC01</t>
  </si>
  <si>
    <t>CAILLAUD</t>
  </si>
  <si>
    <t>ANAIS</t>
  </si>
  <si>
    <t>IC22</t>
  </si>
  <si>
    <t>SEU</t>
  </si>
  <si>
    <t>NOEMIE</t>
  </si>
  <si>
    <t>IC25</t>
  </si>
  <si>
    <t xml:space="preserve">GISSELERE </t>
  </si>
  <si>
    <t>SHANNA</t>
  </si>
  <si>
    <t>IC03</t>
  </si>
  <si>
    <t>LAPRET</t>
  </si>
  <si>
    <t>MATHILDE</t>
  </si>
  <si>
    <t>IC27</t>
  </si>
  <si>
    <t>RAECKELBOOM</t>
  </si>
  <si>
    <t>LEONIE</t>
  </si>
  <si>
    <t>IC23</t>
  </si>
  <si>
    <t>BOCLOT</t>
  </si>
  <si>
    <t>CAMILLE</t>
  </si>
  <si>
    <t>IC17</t>
  </si>
  <si>
    <t>KHLAIFI</t>
  </si>
  <si>
    <t>ESSYA</t>
  </si>
  <si>
    <t>IC12</t>
  </si>
  <si>
    <t>TEILLARD</t>
  </si>
  <si>
    <t>LEA</t>
  </si>
  <si>
    <t>IC15</t>
  </si>
  <si>
    <t>ERASLAN</t>
  </si>
  <si>
    <t>SALOME</t>
  </si>
  <si>
    <t>IC20</t>
  </si>
  <si>
    <t>PISTEJ</t>
  </si>
  <si>
    <t>MARIE</t>
  </si>
  <si>
    <t>IC05</t>
  </si>
  <si>
    <t>RIBAULT</t>
  </si>
  <si>
    <t>CHARLOTTE</t>
  </si>
  <si>
    <t>IC11</t>
  </si>
  <si>
    <t xml:space="preserve">VILLAUTREIX </t>
  </si>
  <si>
    <t>IC24</t>
  </si>
  <si>
    <t>POTTIER</t>
  </si>
  <si>
    <t>IC14</t>
  </si>
  <si>
    <t>BASOCAK</t>
  </si>
  <si>
    <t>TALYA</t>
  </si>
  <si>
    <t>IC16</t>
  </si>
  <si>
    <t>BERTHELIER</t>
  </si>
  <si>
    <t>LINA</t>
  </si>
  <si>
    <t>IC06</t>
  </si>
  <si>
    <t>QUENTIN</t>
  </si>
  <si>
    <t>ENOLA</t>
  </si>
  <si>
    <t>IC13</t>
  </si>
  <si>
    <t>SIMON</t>
  </si>
  <si>
    <t>CLEMENTINE</t>
  </si>
  <si>
    <t>IC10</t>
  </si>
  <si>
    <t>DUFOUR</t>
  </si>
  <si>
    <t>FLORA</t>
  </si>
  <si>
    <t>IC07</t>
  </si>
  <si>
    <t>GAUDRY</t>
  </si>
  <si>
    <t>ELAIA</t>
  </si>
  <si>
    <t>IC18</t>
  </si>
  <si>
    <t>GARDERE</t>
  </si>
  <si>
    <t>AGATHE</t>
  </si>
  <si>
    <t>IC21</t>
  </si>
  <si>
    <t>VEBER</t>
  </si>
  <si>
    <t>IC26</t>
  </si>
  <si>
    <t>LEVEL</t>
  </si>
  <si>
    <t>LOUISE</t>
  </si>
  <si>
    <t>IC19</t>
  </si>
  <si>
    <t>BOUZEKOUK</t>
  </si>
  <si>
    <t>AMALIA</t>
  </si>
  <si>
    <t>IC02</t>
  </si>
  <si>
    <t>AZZOUZ</t>
  </si>
  <si>
    <t>WAHIBA</t>
  </si>
  <si>
    <t>BRIE COMTE ROBERT</t>
  </si>
  <si>
    <t>RUEIL MALMAISON</t>
  </si>
  <si>
    <t>GENNEVILLIERS</t>
  </si>
  <si>
    <t>VAUX LE PENIL</t>
  </si>
  <si>
    <t>LE VESINET</t>
  </si>
  <si>
    <t>IE25</t>
  </si>
  <si>
    <t>CHEKKAT</t>
  </si>
  <si>
    <t>CELIA</t>
  </si>
  <si>
    <t>IE02</t>
  </si>
  <si>
    <t>BLEIN</t>
  </si>
  <si>
    <t>ANALIA</t>
  </si>
  <si>
    <t>IE09</t>
  </si>
  <si>
    <t>MICHELET</t>
  </si>
  <si>
    <t>ZOE</t>
  </si>
  <si>
    <t>IE18</t>
  </si>
  <si>
    <t>KARKOUCH</t>
  </si>
  <si>
    <t>ANISSA</t>
  </si>
  <si>
    <t>IE04</t>
  </si>
  <si>
    <t>CHAHINEZ</t>
  </si>
  <si>
    <t>IE14</t>
  </si>
  <si>
    <t>IMHOF</t>
  </si>
  <si>
    <t>IE22</t>
  </si>
  <si>
    <t>POUVAIT</t>
  </si>
  <si>
    <t>AXELLE</t>
  </si>
  <si>
    <t>IE08</t>
  </si>
  <si>
    <t>CASSAN</t>
  </si>
  <si>
    <t>ESTELLE</t>
  </si>
  <si>
    <t>IE10</t>
  </si>
  <si>
    <t>COUEFFE</t>
  </si>
  <si>
    <t>LAURIANE</t>
  </si>
  <si>
    <t>IE07</t>
  </si>
  <si>
    <t>RILOS</t>
  </si>
  <si>
    <t>FIONA</t>
  </si>
  <si>
    <t>IE17</t>
  </si>
  <si>
    <t>GRUN</t>
  </si>
  <si>
    <t>SARAH</t>
  </si>
  <si>
    <t>IE20</t>
  </si>
  <si>
    <t>CINQVAL</t>
  </si>
  <si>
    <t>LAURA</t>
  </si>
  <si>
    <t>IE21</t>
  </si>
  <si>
    <t>MOZET</t>
  </si>
  <si>
    <t>CERISE</t>
  </si>
  <si>
    <t>IE27</t>
  </si>
  <si>
    <t>DEWILDE</t>
  </si>
  <si>
    <t>MARINE</t>
  </si>
  <si>
    <t>IE01</t>
  </si>
  <si>
    <t>GOMEZ</t>
  </si>
  <si>
    <t xml:space="preserve">JULIE  </t>
  </si>
  <si>
    <t>IE03</t>
  </si>
  <si>
    <t>TEIXERA</t>
  </si>
  <si>
    <t>EMIE</t>
  </si>
  <si>
    <t>IE24</t>
  </si>
  <si>
    <t>CHARLIER</t>
  </si>
  <si>
    <t>AURALINE</t>
  </si>
  <si>
    <t>IE13</t>
  </si>
  <si>
    <t>BLIVI</t>
  </si>
  <si>
    <t>FAFA</t>
  </si>
  <si>
    <t>IE19</t>
  </si>
  <si>
    <t>BONABESSE</t>
  </si>
  <si>
    <t>IE15</t>
  </si>
  <si>
    <t>ALMEIDA</t>
  </si>
  <si>
    <t>LAURYNE</t>
  </si>
  <si>
    <t>IE12</t>
  </si>
  <si>
    <t>LARNEY</t>
  </si>
  <si>
    <t>SHAYNA</t>
  </si>
  <si>
    <t>IE26</t>
  </si>
  <si>
    <t>LAURENCE</t>
  </si>
  <si>
    <t>ASTRID</t>
  </si>
  <si>
    <t>IE23</t>
  </si>
  <si>
    <t>DELAUNAY</t>
  </si>
  <si>
    <t>SOLENE</t>
  </si>
  <si>
    <t>IE05</t>
  </si>
  <si>
    <t>CHANTREL</t>
  </si>
  <si>
    <t>OXANA</t>
  </si>
  <si>
    <t>IE11</t>
  </si>
  <si>
    <t>DUMAS</t>
  </si>
  <si>
    <t>IE16</t>
  </si>
  <si>
    <t>JESSIE</t>
  </si>
  <si>
    <t>IE06</t>
  </si>
  <si>
    <t>SAKHI</t>
  </si>
  <si>
    <t>GR HENINOISE</t>
  </si>
  <si>
    <t>LES CLAYES</t>
  </si>
  <si>
    <t>HOUILLES</t>
  </si>
  <si>
    <t>TOTAL
Indivs
/15</t>
  </si>
  <si>
    <t>TOTAL       /45</t>
  </si>
  <si>
    <t>Une équipe remporte le trophée or si elle obtient de 36,5 à 45</t>
  </si>
  <si>
    <t>Une équipe remporte le trophée argent si elle obtient de 27,5 à 36,4</t>
  </si>
  <si>
    <t>Une équipe remporte le trophée bronze si elle obtient si 0 à 27,4</t>
  </si>
  <si>
    <t>JA 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</si>
</sst>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.00;[Red]0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Mistral"/>
      <family val="4"/>
    </font>
    <font>
      <b/>
      <sz val="2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i/>
      <sz val="16"/>
      <name val="Times New Roman"/>
      <family val="1"/>
    </font>
    <font>
      <b/>
      <i/>
      <sz val="16"/>
      <color indexed="14"/>
      <name val="Times New Roman"/>
      <family val="1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4"/>
      <name val="Times New Roman"/>
      <family val="1"/>
    </font>
    <font>
      <b/>
      <sz val="12"/>
      <color indexed="8"/>
      <name val="Times New Roman"/>
      <family val="1"/>
    </font>
    <font>
      <b/>
      <i/>
      <sz val="15"/>
      <color indexed="14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sz val="18"/>
      <color indexed="62"/>
      <name val="Cambri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/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/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double">
        <color indexed="8"/>
      </right>
      <top/>
      <bottom style="hair">
        <color indexed="8"/>
      </bottom>
    </border>
    <border>
      <left style="double">
        <color indexed="8"/>
      </left>
      <right style="hair">
        <color indexed="8"/>
      </right>
      <top/>
      <bottom style="hair">
        <color indexed="8"/>
      </bottom>
    </border>
    <border>
      <left style="double">
        <color indexed="8"/>
      </left>
      <right style="hair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double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double">
        <color indexed="8"/>
      </left>
      <right style="double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double">
        <color indexed="8"/>
      </right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double">
        <color indexed="8"/>
      </left>
      <right/>
      <top style="hair">
        <color indexed="8"/>
      </top>
      <bottom style="hair">
        <color indexed="8"/>
      </bottom>
    </border>
    <border>
      <left/>
      <right style="double">
        <color indexed="8"/>
      </right>
      <top style="hair">
        <color indexed="8"/>
      </top>
      <bottom style="hair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 style="double">
        <color indexed="8"/>
      </right>
      <top style="thin">
        <color indexed="8"/>
      </top>
      <bottom/>
    </border>
    <border>
      <left style="double">
        <color indexed="8"/>
      </left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double">
        <color indexed="8"/>
      </bottom>
    </border>
    <border>
      <left/>
      <right style="thin">
        <color indexed="8"/>
      </right>
      <top/>
      <bottom/>
    </border>
    <border>
      <left/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86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2" fontId="19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2" fontId="20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 locked="0"/>
    </xf>
    <xf numFmtId="164" fontId="24" fillId="0" borderId="0" xfId="0" applyNumberFormat="1" applyFont="1" applyAlignment="1" applyProtection="1">
      <alignment vertical="center"/>
      <protection locked="0"/>
    </xf>
    <xf numFmtId="164" fontId="25" fillId="0" borderId="0" xfId="0" applyNumberFormat="1" applyFont="1" applyAlignment="1" applyProtection="1">
      <alignment horizontal="center" vertical="center"/>
      <protection locked="0"/>
    </xf>
    <xf numFmtId="164" fontId="24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/>
    </xf>
    <xf numFmtId="0" fontId="29" fillId="0" borderId="0" xfId="0" applyFont="1" applyBorder="1" applyAlignment="1">
      <alignment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18" fillId="6" borderId="0" xfId="0" applyFont="1" applyFill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0" fillId="6" borderId="0" xfId="0" applyFont="1" applyFill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horizontal="center" vertical="center"/>
      <protection/>
    </xf>
    <xf numFmtId="2" fontId="23" fillId="24" borderId="11" xfId="0" applyNumberFormat="1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2" fontId="20" fillId="4" borderId="12" xfId="0" applyNumberFormat="1" applyFont="1" applyFill="1" applyBorder="1" applyAlignment="1" applyProtection="1">
      <alignment horizontal="center" vertical="center"/>
      <protection/>
    </xf>
    <xf numFmtId="2" fontId="20" fillId="4" borderId="13" xfId="0" applyNumberFormat="1" applyFont="1" applyFill="1" applyBorder="1" applyAlignment="1" applyProtection="1">
      <alignment horizontal="center" vertical="center"/>
      <protection/>
    </xf>
    <xf numFmtId="2" fontId="20" fillId="4" borderId="14" xfId="0" applyNumberFormat="1" applyFont="1" applyFill="1" applyBorder="1" applyAlignment="1" applyProtection="1">
      <alignment horizontal="center" vertical="center"/>
      <protection/>
    </xf>
    <xf numFmtId="2" fontId="20" fillId="4" borderId="15" xfId="0" applyNumberFormat="1" applyFont="1" applyFill="1" applyBorder="1" applyAlignment="1" applyProtection="1">
      <alignment horizontal="center" vertical="center"/>
      <protection/>
    </xf>
    <xf numFmtId="2" fontId="20" fillId="4" borderId="16" xfId="0" applyNumberFormat="1" applyFont="1" applyFill="1" applyBorder="1" applyAlignment="1" applyProtection="1">
      <alignment horizontal="center" vertical="center"/>
      <protection/>
    </xf>
    <xf numFmtId="0" fontId="36" fillId="0" borderId="17" xfId="0" applyFont="1" applyBorder="1" applyAlignment="1" applyProtection="1">
      <alignment horizontal="center" vertical="center"/>
      <protection/>
    </xf>
    <xf numFmtId="0" fontId="35" fillId="0" borderId="18" xfId="0" applyFont="1" applyBorder="1" applyAlignment="1" applyProtection="1">
      <alignment horizontal="center" vertical="center"/>
      <protection/>
    </xf>
    <xf numFmtId="0" fontId="35" fillId="0" borderId="19" xfId="0" applyFont="1" applyBorder="1" applyAlignment="1" applyProtection="1">
      <alignment horizontal="center" vertical="center"/>
      <protection/>
    </xf>
    <xf numFmtId="0" fontId="36" fillId="0" borderId="20" xfId="0" applyFont="1" applyBorder="1" applyAlignment="1" applyProtection="1">
      <alignment horizontal="center" vertical="center"/>
      <protection/>
    </xf>
    <xf numFmtId="0" fontId="36" fillId="0" borderId="21" xfId="0" applyFont="1" applyBorder="1" applyAlignment="1" applyProtection="1">
      <alignment horizontal="center"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0" fontId="35" fillId="0" borderId="20" xfId="0" applyFont="1" applyBorder="1" applyAlignment="1" applyProtection="1">
      <alignment horizontal="center" vertical="center"/>
      <protection/>
    </xf>
    <xf numFmtId="0" fontId="36" fillId="0" borderId="23" xfId="0" applyFont="1" applyBorder="1" applyAlignment="1" applyProtection="1">
      <alignment horizontal="center" vertical="center"/>
      <protection/>
    </xf>
    <xf numFmtId="0" fontId="31" fillId="0" borderId="24" xfId="0" applyFont="1" applyBorder="1" applyAlignment="1" applyProtection="1">
      <alignment horizontal="center" vertical="center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26" xfId="0" applyFont="1" applyBorder="1" applyAlignment="1" applyProtection="1">
      <alignment horizontal="center" vertical="center"/>
      <protection/>
    </xf>
    <xf numFmtId="0" fontId="31" fillId="0" borderId="27" xfId="0" applyFont="1" applyBorder="1" applyAlignment="1" applyProtection="1">
      <alignment horizontal="center" vertical="center"/>
      <protection/>
    </xf>
    <xf numFmtId="0" fontId="31" fillId="0" borderId="28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center"/>
      <protection/>
    </xf>
    <xf numFmtId="0" fontId="20" fillId="0" borderId="30" xfId="0" applyFont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2" fontId="35" fillId="0" borderId="32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2" fontId="35" fillId="0" borderId="36" xfId="0" applyNumberFormat="1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/>
    </xf>
    <xf numFmtId="2" fontId="19" fillId="0" borderId="37" xfId="0" applyNumberFormat="1" applyFont="1" applyBorder="1" applyAlignment="1" applyProtection="1">
      <alignment vertical="center"/>
      <protection/>
    </xf>
    <xf numFmtId="0" fontId="18" fillId="0" borderId="37" xfId="0" applyFont="1" applyBorder="1" applyAlignment="1" applyProtection="1">
      <alignment vertical="center"/>
      <protection/>
    </xf>
    <xf numFmtId="2" fontId="18" fillId="0" borderId="37" xfId="0" applyNumberFormat="1" applyFont="1" applyBorder="1" applyAlignment="1" applyProtection="1">
      <alignment vertical="center"/>
      <protection/>
    </xf>
    <xf numFmtId="2" fontId="20" fillId="0" borderId="37" xfId="0" applyNumberFormat="1" applyFont="1" applyBorder="1" applyAlignment="1" applyProtection="1">
      <alignment horizontal="center" vertical="center"/>
      <protection/>
    </xf>
    <xf numFmtId="2" fontId="35" fillId="0" borderId="38" xfId="0" applyNumberFormat="1" applyFont="1" applyFill="1" applyBorder="1" applyAlignment="1" applyProtection="1">
      <alignment horizontal="center" vertical="center"/>
      <protection locked="0"/>
    </xf>
    <xf numFmtId="2" fontId="35" fillId="0" borderId="39" xfId="0" applyNumberFormat="1" applyFont="1" applyFill="1" applyBorder="1" applyAlignment="1" applyProtection="1">
      <alignment horizontal="center" vertical="center"/>
      <protection locked="0"/>
    </xf>
    <xf numFmtId="2" fontId="35" fillId="0" borderId="40" xfId="0" applyNumberFormat="1" applyFont="1" applyFill="1" applyBorder="1" applyAlignment="1" applyProtection="1">
      <alignment horizontal="center" vertical="center"/>
      <protection locked="0"/>
    </xf>
    <xf numFmtId="2" fontId="35" fillId="0" borderId="41" xfId="0" applyNumberFormat="1" applyFont="1" applyFill="1" applyBorder="1" applyAlignment="1" applyProtection="1">
      <alignment horizontal="center" vertical="center"/>
      <protection locked="0"/>
    </xf>
    <xf numFmtId="2" fontId="35" fillId="0" borderId="42" xfId="0" applyNumberFormat="1" applyFont="1" applyFill="1" applyBorder="1" applyAlignment="1" applyProtection="1">
      <alignment horizontal="center" vertical="center"/>
      <protection locked="0"/>
    </xf>
    <xf numFmtId="2" fontId="35" fillId="0" borderId="10" xfId="0" applyNumberFormat="1" applyFont="1" applyFill="1" applyBorder="1" applyAlignment="1" applyProtection="1">
      <alignment horizontal="center" vertical="center"/>
      <protection locked="0"/>
    </xf>
    <xf numFmtId="2" fontId="35" fillId="0" borderId="32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/>
    </xf>
    <xf numFmtId="2" fontId="20" fillId="4" borderId="43" xfId="0" applyNumberFormat="1" applyFont="1" applyFill="1" applyBorder="1" applyAlignment="1" applyProtection="1">
      <alignment horizontal="center" vertical="center"/>
      <protection/>
    </xf>
    <xf numFmtId="2" fontId="20" fillId="4" borderId="44" xfId="0" applyNumberFormat="1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34" fillId="25" borderId="47" xfId="0" applyFont="1" applyFill="1" applyBorder="1" applyAlignment="1" applyProtection="1">
      <alignment horizontal="center" vertical="center"/>
      <protection/>
    </xf>
    <xf numFmtId="0" fontId="35" fillId="0" borderId="48" xfId="0" applyFont="1" applyBorder="1" applyAlignment="1" applyProtection="1">
      <alignment horizontal="center" vertical="center" wrapText="1"/>
      <protection/>
    </xf>
    <xf numFmtId="0" fontId="35" fillId="0" borderId="49" xfId="0" applyFont="1" applyBorder="1" applyAlignment="1" applyProtection="1">
      <alignment horizontal="center" vertical="center" wrapText="1"/>
      <protection/>
    </xf>
    <xf numFmtId="0" fontId="35" fillId="0" borderId="50" xfId="0" applyFont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2" fontId="35" fillId="0" borderId="51" xfId="0" applyNumberFormat="1" applyFont="1" applyFill="1" applyBorder="1" applyAlignment="1" applyProtection="1">
      <alignment horizontal="center" vertical="center"/>
      <protection locked="0"/>
    </xf>
    <xf numFmtId="2" fontId="35" fillId="0" borderId="52" xfId="0" applyNumberFormat="1" applyFont="1" applyFill="1" applyBorder="1" applyAlignment="1" applyProtection="1">
      <alignment horizontal="center" vertical="center"/>
      <protection locked="0"/>
    </xf>
    <xf numFmtId="2" fontId="35" fillId="0" borderId="53" xfId="0" applyNumberFormat="1" applyFont="1" applyFill="1" applyBorder="1" applyAlignment="1" applyProtection="1">
      <alignment horizontal="center" vertical="center"/>
      <protection locked="0"/>
    </xf>
    <xf numFmtId="2" fontId="35" fillId="0" borderId="54" xfId="0" applyNumberFormat="1" applyFont="1" applyFill="1" applyBorder="1" applyAlignment="1" applyProtection="1">
      <alignment horizontal="center" vertical="center"/>
      <protection locked="0"/>
    </xf>
    <xf numFmtId="2" fontId="35" fillId="0" borderId="55" xfId="0" applyNumberFormat="1" applyFont="1" applyFill="1" applyBorder="1" applyAlignment="1" applyProtection="1">
      <alignment horizontal="center" vertical="center"/>
      <protection locked="0"/>
    </xf>
    <xf numFmtId="2" fontId="35" fillId="0" borderId="56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2" fontId="35" fillId="0" borderId="48" xfId="0" applyNumberFormat="1" applyFont="1" applyFill="1" applyBorder="1" applyAlignment="1" applyProtection="1">
      <alignment horizontal="center" vertical="center"/>
      <protection locked="0"/>
    </xf>
    <xf numFmtId="2" fontId="35" fillId="0" borderId="57" xfId="0" applyNumberFormat="1" applyFont="1" applyFill="1" applyBorder="1" applyAlignment="1" applyProtection="1">
      <alignment horizontal="center" vertical="center"/>
      <protection locked="0"/>
    </xf>
    <xf numFmtId="2" fontId="35" fillId="0" borderId="58" xfId="0" applyNumberFormat="1" applyFont="1" applyFill="1" applyBorder="1" applyAlignment="1" applyProtection="1">
      <alignment horizontal="center" vertical="center"/>
      <protection locked="0"/>
    </xf>
    <xf numFmtId="2" fontId="35" fillId="0" borderId="50" xfId="0" applyNumberFormat="1" applyFont="1" applyFill="1" applyBorder="1" applyAlignment="1" applyProtection="1">
      <alignment horizontal="center" vertical="center"/>
      <protection locked="0"/>
    </xf>
    <xf numFmtId="2" fontId="35" fillId="0" borderId="21" xfId="0" applyNumberFormat="1" applyFont="1" applyFill="1" applyBorder="1" applyAlignment="1" applyProtection="1">
      <alignment horizontal="center" vertical="center"/>
      <protection locked="0"/>
    </xf>
    <xf numFmtId="2" fontId="35" fillId="0" borderId="59" xfId="0" applyNumberFormat="1" applyFont="1" applyFill="1" applyBorder="1" applyAlignment="1" applyProtection="1">
      <alignment horizontal="center" vertical="center"/>
      <protection locked="0"/>
    </xf>
    <xf numFmtId="2" fontId="35" fillId="0" borderId="36" xfId="0" applyNumberFormat="1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/>
    </xf>
    <xf numFmtId="2" fontId="19" fillId="0" borderId="37" xfId="0" applyNumberFormat="1" applyFont="1" applyFill="1" applyBorder="1" applyAlignment="1" applyProtection="1">
      <alignment vertical="center"/>
      <protection/>
    </xf>
    <xf numFmtId="0" fontId="18" fillId="0" borderId="37" xfId="0" applyFont="1" applyFill="1" applyBorder="1" applyAlignment="1" applyProtection="1">
      <alignment vertical="center"/>
      <protection/>
    </xf>
    <xf numFmtId="2" fontId="18" fillId="0" borderId="37" xfId="0" applyNumberFormat="1" applyFont="1" applyFill="1" applyBorder="1" applyAlignment="1" applyProtection="1">
      <alignment vertical="center"/>
      <protection/>
    </xf>
    <xf numFmtId="2" fontId="20" fillId="0" borderId="37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2" fontId="18" fillId="0" borderId="0" xfId="0" applyNumberFormat="1" applyFont="1" applyFill="1" applyAlignment="1" applyProtection="1">
      <alignment vertical="center"/>
      <protection/>
    </xf>
    <xf numFmtId="2" fontId="2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" fontId="0" fillId="0" borderId="60" xfId="0" applyNumberFormat="1" applyFont="1" applyFill="1" applyBorder="1" applyAlignment="1" applyProtection="1">
      <alignment horizontal="center" vertical="center"/>
      <protection locked="0"/>
    </xf>
    <xf numFmtId="2" fontId="35" fillId="0" borderId="0" xfId="0" applyNumberFormat="1" applyFont="1" applyFill="1" applyBorder="1" applyAlignment="1" applyProtection="1">
      <alignment horizontal="center" vertical="center"/>
      <protection/>
    </xf>
    <xf numFmtId="0" fontId="27" fillId="26" borderId="61" xfId="0" applyFont="1" applyFill="1" applyBorder="1" applyAlignment="1" applyProtection="1">
      <alignment horizontal="center" vertical="center"/>
      <protection/>
    </xf>
    <xf numFmtId="0" fontId="27" fillId="26" borderId="62" xfId="0" applyFont="1" applyFill="1" applyBorder="1" applyAlignment="1" applyProtection="1">
      <alignment horizontal="center" vertical="center"/>
      <protection/>
    </xf>
    <xf numFmtId="0" fontId="27" fillId="26" borderId="63" xfId="0" applyFont="1" applyFill="1" applyBorder="1" applyAlignment="1" applyProtection="1">
      <alignment horizontal="center" vertical="center"/>
      <protection/>
    </xf>
    <xf numFmtId="0" fontId="26" fillId="26" borderId="64" xfId="0" applyFont="1" applyFill="1" applyBorder="1" applyAlignment="1" applyProtection="1">
      <alignment horizontal="center" vertical="center"/>
      <protection/>
    </xf>
    <xf numFmtId="0" fontId="27" fillId="26" borderId="65" xfId="0" applyFont="1" applyFill="1" applyBorder="1" applyAlignment="1" applyProtection="1">
      <alignment horizontal="center" vertical="center"/>
      <protection/>
    </xf>
    <xf numFmtId="0" fontId="27" fillId="26" borderId="66" xfId="0" applyFont="1" applyFill="1" applyBorder="1" applyAlignment="1" applyProtection="1">
      <alignment horizontal="center" vertical="center"/>
      <protection/>
    </xf>
    <xf numFmtId="0" fontId="27" fillId="26" borderId="67" xfId="0" applyFont="1" applyFill="1" applyBorder="1" applyAlignment="1" applyProtection="1">
      <alignment horizontal="center" vertical="center"/>
      <protection/>
    </xf>
    <xf numFmtId="0" fontId="27" fillId="26" borderId="68" xfId="0" applyFont="1" applyFill="1" applyBorder="1" applyAlignment="1" applyProtection="1">
      <alignment horizontal="center" vertical="center"/>
      <protection/>
    </xf>
    <xf numFmtId="0" fontId="18" fillId="27" borderId="63" xfId="0" applyFont="1" applyFill="1" applyBorder="1" applyAlignment="1" applyProtection="1">
      <alignment horizontal="center" vertical="center"/>
      <protection/>
    </xf>
    <xf numFmtId="2" fontId="18" fillId="27" borderId="66" xfId="0" applyNumberFormat="1" applyFont="1" applyFill="1" applyBorder="1" applyAlignment="1" applyProtection="1">
      <alignment horizontal="center" vertical="center"/>
      <protection/>
    </xf>
    <xf numFmtId="2" fontId="18" fillId="27" borderId="67" xfId="0" applyNumberFormat="1" applyFont="1" applyFill="1" applyBorder="1" applyAlignment="1" applyProtection="1">
      <alignment horizontal="center" vertical="center"/>
      <protection/>
    </xf>
    <xf numFmtId="0" fontId="18" fillId="27" borderId="66" xfId="0" applyFont="1" applyFill="1" applyBorder="1" applyAlignment="1" applyProtection="1">
      <alignment horizontal="center" vertical="center"/>
      <protection/>
    </xf>
    <xf numFmtId="0" fontId="18" fillId="27" borderId="67" xfId="0" applyFont="1" applyFill="1" applyBorder="1" applyAlignment="1" applyProtection="1">
      <alignment horizontal="center" vertical="center"/>
      <protection/>
    </xf>
    <xf numFmtId="0" fontId="18" fillId="27" borderId="68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2" fontId="35" fillId="0" borderId="69" xfId="0" applyNumberFormat="1" applyFont="1" applyFill="1" applyBorder="1" applyAlignment="1" applyProtection="1">
      <alignment horizontal="center" vertical="center"/>
      <protection locked="0"/>
    </xf>
    <xf numFmtId="2" fontId="35" fillId="0" borderId="56" xfId="0" applyNumberFormat="1" applyFont="1" applyFill="1" applyBorder="1" applyAlignment="1" applyProtection="1">
      <alignment horizontal="center" vertical="center"/>
      <protection locked="0"/>
    </xf>
    <xf numFmtId="2" fontId="35" fillId="0" borderId="22" xfId="0" applyNumberFormat="1" applyFont="1" applyFill="1" applyBorder="1" applyAlignment="1" applyProtection="1">
      <alignment horizontal="center" vertical="center"/>
      <protection locked="0"/>
    </xf>
    <xf numFmtId="2" fontId="35" fillId="0" borderId="20" xfId="0" applyNumberFormat="1" applyFont="1" applyFill="1" applyBorder="1" applyAlignment="1" applyProtection="1">
      <alignment horizontal="center" vertical="center"/>
      <protection locked="0"/>
    </xf>
    <xf numFmtId="2" fontId="35" fillId="0" borderId="20" xfId="0" applyNumberFormat="1" applyFont="1" applyFill="1" applyBorder="1" applyAlignment="1" applyProtection="1">
      <alignment horizontal="center" vertical="center"/>
      <protection/>
    </xf>
    <xf numFmtId="0" fontId="28" fillId="27" borderId="0" xfId="0" applyFont="1" applyFill="1" applyBorder="1" applyAlignment="1" applyProtection="1">
      <alignment vertical="center"/>
      <protection locked="0"/>
    </xf>
    <xf numFmtId="0" fontId="28" fillId="26" borderId="0" xfId="0" applyFont="1" applyFill="1" applyBorder="1" applyAlignment="1" applyProtection="1">
      <alignment vertical="center"/>
      <protection locked="0"/>
    </xf>
    <xf numFmtId="0" fontId="29" fillId="26" borderId="0" xfId="0" applyFont="1" applyFill="1" applyBorder="1" applyAlignment="1" applyProtection="1">
      <alignment vertical="center"/>
      <protection locked="0"/>
    </xf>
    <xf numFmtId="2" fontId="35" fillId="27" borderId="54" xfId="0" applyNumberFormat="1" applyFont="1" applyFill="1" applyBorder="1" applyAlignment="1" applyProtection="1">
      <alignment horizontal="center" vertical="center"/>
      <protection/>
    </xf>
    <xf numFmtId="165" fontId="36" fillId="27" borderId="70" xfId="0" applyNumberFormat="1" applyFont="1" applyFill="1" applyBorder="1" applyAlignment="1" applyProtection="1">
      <alignment horizontal="center" vertical="center"/>
      <protection/>
    </xf>
    <xf numFmtId="2" fontId="35" fillId="27" borderId="10" xfId="0" applyNumberFormat="1" applyFont="1" applyFill="1" applyBorder="1" applyAlignment="1" applyProtection="1">
      <alignment horizontal="center" vertical="center"/>
      <protection/>
    </xf>
    <xf numFmtId="165" fontId="36" fillId="27" borderId="71" xfId="0" applyNumberFormat="1" applyFont="1" applyFill="1" applyBorder="1" applyAlignment="1" applyProtection="1">
      <alignment horizontal="center" vertical="center"/>
      <protection/>
    </xf>
    <xf numFmtId="2" fontId="35" fillId="27" borderId="59" xfId="0" applyNumberFormat="1" applyFont="1" applyFill="1" applyBorder="1" applyAlignment="1" applyProtection="1">
      <alignment horizontal="center" vertical="center"/>
      <protection/>
    </xf>
    <xf numFmtId="165" fontId="36" fillId="27" borderId="72" xfId="0" applyNumberFormat="1" applyFont="1" applyFill="1" applyBorder="1" applyAlignment="1" applyProtection="1">
      <alignment horizontal="center" vertical="center"/>
      <protection/>
    </xf>
    <xf numFmtId="0" fontId="23" fillId="27" borderId="47" xfId="0" applyNumberFormat="1" applyFont="1" applyFill="1" applyBorder="1" applyAlignment="1" applyProtection="1">
      <alignment horizontal="center" vertical="center"/>
      <protection/>
    </xf>
    <xf numFmtId="2" fontId="23" fillId="27" borderId="47" xfId="0" applyNumberFormat="1" applyFont="1" applyFill="1" applyBorder="1" applyAlignment="1" applyProtection="1">
      <alignment horizontal="center" vertical="center"/>
      <protection/>
    </xf>
    <xf numFmtId="2" fontId="23" fillId="27" borderId="31" xfId="0" applyNumberFormat="1" applyFont="1" applyFill="1" applyBorder="1" applyAlignment="1" applyProtection="1">
      <alignment horizontal="center" vertical="center"/>
      <protection/>
    </xf>
    <xf numFmtId="2" fontId="38" fillId="27" borderId="31" xfId="0" applyNumberFormat="1" applyFont="1" applyFill="1" applyBorder="1" applyAlignment="1" applyProtection="1">
      <alignment horizontal="center" vertical="center"/>
      <protection/>
    </xf>
    <xf numFmtId="0" fontId="23" fillId="27" borderId="33" xfId="0" applyNumberFormat="1" applyFont="1" applyFill="1" applyBorder="1" applyAlignment="1" applyProtection="1">
      <alignment horizontal="center" vertical="center"/>
      <protection/>
    </xf>
    <xf numFmtId="2" fontId="23" fillId="27" borderId="73" xfId="0" applyNumberFormat="1" applyFont="1" applyFill="1" applyBorder="1" applyAlignment="1" applyProtection="1">
      <alignment horizontal="center" vertical="center"/>
      <protection/>
    </xf>
    <xf numFmtId="0" fontId="23" fillId="27" borderId="31" xfId="0" applyNumberFormat="1" applyFont="1" applyFill="1" applyBorder="1" applyAlignment="1" applyProtection="1">
      <alignment horizontal="center" vertical="center"/>
      <protection/>
    </xf>
    <xf numFmtId="2" fontId="23" fillId="27" borderId="33" xfId="0" applyNumberFormat="1" applyFont="1" applyFill="1" applyBorder="1" applyAlignment="1" applyProtection="1">
      <alignment horizontal="center" vertical="center"/>
      <protection/>
    </xf>
    <xf numFmtId="0" fontId="23" fillId="27" borderId="35" xfId="0" applyNumberFormat="1" applyFont="1" applyFill="1" applyBorder="1" applyAlignment="1" applyProtection="1">
      <alignment horizontal="center" vertical="center"/>
      <protection/>
    </xf>
    <xf numFmtId="2" fontId="23" fillId="27" borderId="34" xfId="0" applyNumberFormat="1" applyFont="1" applyFill="1" applyBorder="1" applyAlignment="1" applyProtection="1">
      <alignment horizontal="center" vertical="center"/>
      <protection/>
    </xf>
    <xf numFmtId="1" fontId="0" fillId="0" borderId="59" xfId="0" applyNumberFormat="1" applyFont="1" applyFill="1" applyBorder="1" applyAlignment="1" applyProtection="1">
      <alignment horizontal="center" vertical="center"/>
      <protection locked="0"/>
    </xf>
    <xf numFmtId="2" fontId="22" fillId="0" borderId="0" xfId="0" applyNumberFormat="1" applyFont="1" applyFill="1" applyBorder="1" applyAlignment="1" applyProtection="1">
      <alignment vertical="center"/>
      <protection/>
    </xf>
    <xf numFmtId="0" fontId="35" fillId="0" borderId="74" xfId="0" applyFont="1" applyBorder="1" applyAlignment="1" applyProtection="1">
      <alignment horizontal="center" vertical="center" wrapText="1"/>
      <protection/>
    </xf>
    <xf numFmtId="0" fontId="35" fillId="0" borderId="18" xfId="0" applyFont="1" applyBorder="1" applyAlignment="1" applyProtection="1">
      <alignment horizontal="center" vertical="center" wrapText="1"/>
      <protection/>
    </xf>
    <xf numFmtId="0" fontId="35" fillId="0" borderId="19" xfId="0" applyFont="1" applyBorder="1" applyAlignment="1" applyProtection="1">
      <alignment horizontal="center" vertical="center" wrapText="1"/>
      <protection/>
    </xf>
    <xf numFmtId="0" fontId="36" fillId="0" borderId="75" xfId="0" applyFont="1" applyBorder="1" applyAlignment="1" applyProtection="1">
      <alignment horizontal="center" vertical="center" wrapText="1"/>
      <protection/>
    </xf>
    <xf numFmtId="0" fontId="34" fillId="25" borderId="47" xfId="0" applyFont="1" applyFill="1" applyBorder="1" applyAlignment="1" applyProtection="1">
      <alignment vertical="center"/>
      <protection/>
    </xf>
    <xf numFmtId="0" fontId="34" fillId="25" borderId="73" xfId="0" applyFont="1" applyFill="1" applyBorder="1" applyAlignment="1" applyProtection="1">
      <alignment vertical="center"/>
      <protection/>
    </xf>
    <xf numFmtId="0" fontId="34" fillId="25" borderId="31" xfId="0" applyFont="1" applyFill="1" applyBorder="1" applyAlignment="1" applyProtection="1">
      <alignment vertical="center"/>
      <protection/>
    </xf>
    <xf numFmtId="0" fontId="34" fillId="25" borderId="47" xfId="0" applyFont="1" applyFill="1" applyBorder="1" applyAlignment="1" applyProtection="1">
      <alignment vertical="center" wrapText="1"/>
      <protection/>
    </xf>
    <xf numFmtId="0" fontId="35" fillId="0" borderId="23" xfId="0" applyFont="1" applyBorder="1" applyAlignment="1" applyProtection="1">
      <alignment horizontal="center"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0" fontId="34" fillId="25" borderId="47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0" fontId="36" fillId="0" borderId="23" xfId="0" applyFont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2" fontId="36" fillId="27" borderId="56" xfId="0" applyNumberFormat="1" applyFont="1" applyFill="1" applyBorder="1" applyAlignment="1" applyProtection="1">
      <alignment horizontal="center" vertical="center"/>
      <protection/>
    </xf>
    <xf numFmtId="2" fontId="36" fillId="27" borderId="20" xfId="0" applyNumberFormat="1" applyFont="1" applyFill="1" applyBorder="1" applyAlignment="1" applyProtection="1">
      <alignment horizontal="center" vertical="center"/>
      <protection/>
    </xf>
    <xf numFmtId="2" fontId="36" fillId="27" borderId="42" xfId="0" applyNumberFormat="1" applyFont="1" applyFill="1" applyBorder="1" applyAlignment="1" applyProtection="1">
      <alignment horizontal="center" vertical="center"/>
      <protection/>
    </xf>
    <xf numFmtId="2" fontId="36" fillId="27" borderId="21" xfId="0" applyNumberFormat="1" applyFont="1" applyFill="1" applyBorder="1" applyAlignment="1" applyProtection="1">
      <alignment horizontal="center" vertical="center"/>
      <protection/>
    </xf>
    <xf numFmtId="2" fontId="36" fillId="27" borderId="41" xfId="0" applyNumberFormat="1" applyFont="1" applyFill="1" applyBorder="1" applyAlignment="1" applyProtection="1">
      <alignment horizontal="center" vertical="center"/>
      <protection/>
    </xf>
    <xf numFmtId="2" fontId="36" fillId="27" borderId="50" xfId="0" applyNumberFormat="1" applyFont="1" applyFill="1" applyBorder="1" applyAlignment="1" applyProtection="1">
      <alignment horizontal="center" vertical="center"/>
      <protection/>
    </xf>
    <xf numFmtId="2" fontId="36" fillId="27" borderId="56" xfId="0" applyNumberFormat="1" applyFont="1" applyFill="1" applyBorder="1" applyAlignment="1" applyProtection="1">
      <alignment horizontal="center" vertical="center"/>
      <protection locked="0"/>
    </xf>
    <xf numFmtId="2" fontId="36" fillId="27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76" xfId="0" applyFont="1" applyFill="1" applyBorder="1" applyAlignment="1" applyProtection="1">
      <alignment vertical="center"/>
      <protection/>
    </xf>
    <xf numFmtId="0" fontId="27" fillId="28" borderId="12" xfId="0" applyFont="1" applyFill="1" applyBorder="1" applyAlignment="1" applyProtection="1">
      <alignment horizontal="center" vertical="center"/>
      <protection/>
    </xf>
    <xf numFmtId="0" fontId="27" fillId="28" borderId="13" xfId="0" applyFont="1" applyFill="1" applyBorder="1" applyAlignment="1" applyProtection="1">
      <alignment horizontal="center" vertical="center"/>
      <protection/>
    </xf>
    <xf numFmtId="0" fontId="27" fillId="29" borderId="12" xfId="0" applyFont="1" applyFill="1" applyBorder="1" applyAlignment="1" applyProtection="1">
      <alignment horizontal="center" vertical="center"/>
      <protection/>
    </xf>
    <xf numFmtId="0" fontId="27" fillId="29" borderId="13" xfId="0" applyFont="1" applyFill="1" applyBorder="1" applyAlignment="1" applyProtection="1">
      <alignment horizontal="center" vertical="center"/>
      <protection/>
    </xf>
    <xf numFmtId="0" fontId="18" fillId="26" borderId="12" xfId="0" applyFont="1" applyFill="1" applyBorder="1" applyAlignment="1" applyProtection="1">
      <alignment vertical="center"/>
      <protection/>
    </xf>
    <xf numFmtId="0" fontId="18" fillId="26" borderId="13" xfId="0" applyFont="1" applyFill="1" applyBorder="1" applyAlignment="1" applyProtection="1">
      <alignment vertical="center"/>
      <protection/>
    </xf>
    <xf numFmtId="0" fontId="18" fillId="26" borderId="26" xfId="0" applyFont="1" applyFill="1" applyBorder="1" applyAlignment="1" applyProtection="1">
      <alignment vertical="center"/>
      <protection/>
    </xf>
    <xf numFmtId="0" fontId="18" fillId="26" borderId="28" xfId="0" applyFont="1" applyFill="1" applyBorder="1" applyAlignment="1" applyProtection="1">
      <alignment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0" fontId="27" fillId="28" borderId="16" xfId="0" applyFont="1" applyFill="1" applyBorder="1" applyAlignment="1" applyProtection="1">
      <alignment horizontal="center" vertical="center"/>
      <protection/>
    </xf>
    <xf numFmtId="0" fontId="26" fillId="29" borderId="16" xfId="0" applyFont="1" applyFill="1" applyBorder="1" applyAlignment="1" applyProtection="1">
      <alignment horizontal="center" vertical="center"/>
      <protection/>
    </xf>
    <xf numFmtId="0" fontId="27" fillId="29" borderId="16" xfId="0" applyFont="1" applyFill="1" applyBorder="1" applyAlignment="1" applyProtection="1">
      <alignment horizontal="center" vertical="center"/>
      <protection/>
    </xf>
    <xf numFmtId="0" fontId="18" fillId="26" borderId="16" xfId="0" applyFont="1" applyFill="1" applyBorder="1" applyAlignment="1" applyProtection="1">
      <alignment vertical="center"/>
      <protection/>
    </xf>
    <xf numFmtId="0" fontId="18" fillId="26" borderId="27" xfId="0" applyFont="1" applyFill="1" applyBorder="1" applyAlignment="1" applyProtection="1">
      <alignment vertical="center"/>
      <protection/>
    </xf>
    <xf numFmtId="0" fontId="31" fillId="30" borderId="0" xfId="0" applyFont="1" applyFill="1" applyAlignment="1" applyProtection="1">
      <alignment vertical="center"/>
      <protection/>
    </xf>
    <xf numFmtId="0" fontId="37" fillId="30" borderId="0" xfId="0" applyFont="1" applyFill="1" applyAlignment="1" applyProtection="1">
      <alignment vertical="center"/>
      <protection/>
    </xf>
    <xf numFmtId="0" fontId="18" fillId="30" borderId="0" xfId="0" applyFont="1" applyFill="1" applyAlignment="1" applyProtection="1">
      <alignment vertical="center"/>
      <protection/>
    </xf>
    <xf numFmtId="0" fontId="37" fillId="31" borderId="0" xfId="0" applyFont="1" applyFill="1" applyAlignment="1" applyProtection="1">
      <alignment vertical="center"/>
      <protection/>
    </xf>
    <xf numFmtId="0" fontId="18" fillId="31" borderId="0" xfId="0" applyFont="1" applyFill="1" applyAlignment="1" applyProtection="1">
      <alignment vertical="center"/>
      <protection/>
    </xf>
    <xf numFmtId="2" fontId="18" fillId="28" borderId="12" xfId="0" applyNumberFormat="1" applyFont="1" applyFill="1" applyBorder="1" applyAlignment="1" applyProtection="1">
      <alignment horizontal="center" vertical="center"/>
      <protection/>
    </xf>
    <xf numFmtId="0" fontId="18" fillId="28" borderId="13" xfId="0" applyFont="1" applyFill="1" applyBorder="1" applyAlignment="1" applyProtection="1">
      <alignment horizontal="center" vertical="center"/>
      <protection/>
    </xf>
    <xf numFmtId="0" fontId="18" fillId="29" borderId="12" xfId="0" applyFont="1" applyFill="1" applyBorder="1" applyAlignment="1" applyProtection="1">
      <alignment horizontal="center" vertical="center"/>
      <protection/>
    </xf>
    <xf numFmtId="0" fontId="18" fillId="29" borderId="13" xfId="0" applyFont="1" applyFill="1" applyBorder="1" applyAlignment="1" applyProtection="1">
      <alignment horizontal="center" vertical="center"/>
      <protection/>
    </xf>
    <xf numFmtId="0" fontId="18" fillId="28" borderId="12" xfId="0" applyFont="1" applyFill="1" applyBorder="1" applyAlignment="1" applyProtection="1">
      <alignment horizontal="center" vertical="center"/>
      <protection/>
    </xf>
    <xf numFmtId="2" fontId="23" fillId="27" borderId="3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0" fillId="32" borderId="77" xfId="0" applyFill="1" applyBorder="1" applyAlignment="1">
      <alignment horizontal="center"/>
    </xf>
    <xf numFmtId="0" fontId="41" fillId="33" borderId="77" xfId="0" applyFont="1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2" fontId="35" fillId="0" borderId="10" xfId="0" applyNumberFormat="1" applyFont="1" applyBorder="1" applyAlignment="1" applyProtection="1">
      <alignment horizontal="center" vertical="center"/>
      <protection locked="0"/>
    </xf>
    <xf numFmtId="2" fontId="35" fillId="0" borderId="69" xfId="0" applyNumberFormat="1" applyFont="1" applyBorder="1" applyAlignment="1" applyProtection="1">
      <alignment horizontal="center" vertical="center"/>
      <protection locked="0"/>
    </xf>
    <xf numFmtId="2" fontId="35" fillId="0" borderId="59" xfId="0" applyNumberFormat="1" applyFont="1" applyBorder="1" applyAlignment="1" applyProtection="1">
      <alignment horizontal="center" vertical="center"/>
      <protection locked="0"/>
    </xf>
    <xf numFmtId="2" fontId="35" fillId="0" borderId="22" xfId="0" applyNumberFormat="1" applyFont="1" applyBorder="1" applyAlignment="1" applyProtection="1">
      <alignment horizontal="center" vertical="center"/>
      <protection locked="0"/>
    </xf>
    <xf numFmtId="165" fontId="36" fillId="27" borderId="78" xfId="0" applyNumberFormat="1" applyFont="1" applyFill="1" applyBorder="1" applyAlignment="1" applyProtection="1">
      <alignment horizontal="center" vertical="center"/>
      <protection/>
    </xf>
    <xf numFmtId="0" fontId="34" fillId="25" borderId="79" xfId="0" applyFont="1" applyFill="1" applyBorder="1" applyAlignment="1" applyProtection="1">
      <alignment horizontal="center" vertical="center"/>
      <protection/>
    </xf>
    <xf numFmtId="0" fontId="34" fillId="25" borderId="80" xfId="0" applyFont="1" applyFill="1" applyBorder="1" applyAlignment="1" applyProtection="1">
      <alignment horizontal="center" vertical="center" wrapText="1"/>
      <protection/>
    </xf>
    <xf numFmtId="0" fontId="23" fillId="27" borderId="34" xfId="0" applyNumberFormat="1" applyFont="1" applyFill="1" applyBorder="1" applyAlignment="1" applyProtection="1">
      <alignment horizontal="center" vertical="center"/>
      <protection/>
    </xf>
    <xf numFmtId="0" fontId="23" fillId="30" borderId="47" xfId="0" applyNumberFormat="1" applyFont="1" applyFill="1" applyBorder="1" applyAlignment="1" applyProtection="1">
      <alignment horizontal="center" vertical="center"/>
      <protection/>
    </xf>
    <xf numFmtId="2" fontId="23" fillId="30" borderId="47" xfId="0" applyNumberFormat="1" applyFont="1" applyFill="1" applyBorder="1" applyAlignment="1" applyProtection="1">
      <alignment horizontal="center" vertical="center"/>
      <protection/>
    </xf>
    <xf numFmtId="0" fontId="36" fillId="0" borderId="81" xfId="0" applyFont="1" applyBorder="1" applyAlignment="1" applyProtection="1">
      <alignment horizontal="center" vertical="center"/>
      <protection/>
    </xf>
    <xf numFmtId="0" fontId="36" fillId="0" borderId="82" xfId="0" applyFont="1" applyBorder="1" applyAlignment="1" applyProtection="1">
      <alignment horizontal="center" vertical="center"/>
      <protection/>
    </xf>
    <xf numFmtId="2" fontId="35" fillId="0" borderId="83" xfId="0" applyNumberFormat="1" applyFont="1" applyFill="1" applyBorder="1" applyAlignment="1" applyProtection="1">
      <alignment horizontal="center" vertical="center"/>
      <protection locked="0"/>
    </xf>
    <xf numFmtId="0" fontId="20" fillId="25" borderId="0" xfId="0" applyFont="1" applyFill="1" applyBorder="1" applyAlignment="1" applyProtection="1">
      <alignment horizontal="center" vertical="center"/>
      <protection/>
    </xf>
    <xf numFmtId="2" fontId="35" fillId="0" borderId="80" xfId="0" applyNumberFormat="1" applyFont="1" applyFill="1" applyBorder="1" applyAlignment="1" applyProtection="1">
      <alignment horizontal="center" vertical="center"/>
      <protection locked="0"/>
    </xf>
    <xf numFmtId="165" fontId="36" fillId="30" borderId="70" xfId="0" applyNumberFormat="1" applyFont="1" applyFill="1" applyBorder="1" applyAlignment="1" applyProtection="1">
      <alignment horizontal="center" vertical="center"/>
      <protection/>
    </xf>
    <xf numFmtId="0" fontId="26" fillId="26" borderId="84" xfId="0" applyFont="1" applyFill="1" applyBorder="1" applyAlignment="1" applyProtection="1">
      <alignment horizontal="center" vertical="center"/>
      <protection/>
    </xf>
    <xf numFmtId="0" fontId="27" fillId="26" borderId="64" xfId="0" applyFont="1" applyFill="1" applyBorder="1" applyAlignment="1" applyProtection="1">
      <alignment horizontal="center" vertical="center"/>
      <protection/>
    </xf>
    <xf numFmtId="0" fontId="26" fillId="26" borderId="85" xfId="0" applyFont="1" applyFill="1" applyBorder="1" applyAlignment="1" applyProtection="1">
      <alignment horizontal="center" vertical="center"/>
      <protection/>
    </xf>
    <xf numFmtId="2" fontId="18" fillId="30" borderId="86" xfId="0" applyNumberFormat="1" applyFont="1" applyFill="1" applyBorder="1" applyAlignment="1" applyProtection="1">
      <alignment horizontal="center" vertical="center"/>
      <protection/>
    </xf>
    <xf numFmtId="0" fontId="18" fillId="30" borderId="63" xfId="0" applyFont="1" applyFill="1" applyBorder="1" applyAlignment="1" applyProtection="1">
      <alignment horizontal="center" vertical="center"/>
      <protection/>
    </xf>
    <xf numFmtId="2" fontId="18" fillId="30" borderId="66" xfId="0" applyNumberFormat="1" applyFont="1" applyFill="1" applyBorder="1" applyAlignment="1" applyProtection="1">
      <alignment horizontal="center" vertical="center"/>
      <protection/>
    </xf>
    <xf numFmtId="0" fontId="18" fillId="30" borderId="67" xfId="0" applyFont="1" applyFill="1" applyBorder="1" applyAlignment="1" applyProtection="1">
      <alignment horizontal="center" vertical="center"/>
      <protection/>
    </xf>
    <xf numFmtId="0" fontId="18" fillId="30" borderId="86" xfId="0" applyFont="1" applyFill="1" applyBorder="1" applyAlignment="1" applyProtection="1">
      <alignment horizontal="center" vertical="center"/>
      <protection/>
    </xf>
    <xf numFmtId="2" fontId="18" fillId="30" borderId="67" xfId="0" applyNumberFormat="1" applyFont="1" applyFill="1" applyBorder="1" applyAlignment="1" applyProtection="1">
      <alignment horizontal="center" vertical="center"/>
      <protection/>
    </xf>
    <xf numFmtId="0" fontId="36" fillId="0" borderId="87" xfId="0" applyFont="1" applyBorder="1" applyAlignment="1" applyProtection="1">
      <alignment horizontal="center" vertical="center"/>
      <protection/>
    </xf>
    <xf numFmtId="0" fontId="35" fillId="0" borderId="87" xfId="0" applyFont="1" applyBorder="1" applyAlignment="1" applyProtection="1">
      <alignment horizontal="center" vertical="center" wrapText="1"/>
      <protection/>
    </xf>
    <xf numFmtId="0" fontId="35" fillId="0" borderId="87" xfId="0" applyFont="1" applyBorder="1" applyAlignment="1" applyProtection="1">
      <alignment horizontal="center" vertical="center"/>
      <protection/>
    </xf>
    <xf numFmtId="0" fontId="36" fillId="0" borderId="87" xfId="0" applyFont="1" applyBorder="1" applyAlignment="1" applyProtection="1">
      <alignment horizontal="center" vertical="center" wrapText="1"/>
      <protection/>
    </xf>
    <xf numFmtId="0" fontId="34" fillId="25" borderId="88" xfId="0" applyFont="1" applyFill="1" applyBorder="1" applyAlignment="1" applyProtection="1">
      <alignment horizontal="center" vertical="center" wrapText="1"/>
      <protection/>
    </xf>
    <xf numFmtId="0" fontId="33" fillId="25" borderId="88" xfId="0" applyFont="1" applyFill="1" applyBorder="1" applyAlignment="1" applyProtection="1">
      <alignment vertical="center"/>
      <protection/>
    </xf>
    <xf numFmtId="0" fontId="34" fillId="25" borderId="89" xfId="0" applyFont="1" applyFill="1" applyBorder="1" applyAlignment="1" applyProtection="1">
      <alignment vertical="center"/>
      <protection/>
    </xf>
    <xf numFmtId="165" fontId="35" fillId="30" borderId="70" xfId="0" applyNumberFormat="1" applyFont="1" applyFill="1" applyBorder="1" applyAlignment="1" applyProtection="1">
      <alignment horizontal="center" vertical="center"/>
      <protection/>
    </xf>
    <xf numFmtId="165" fontId="35" fillId="30" borderId="71" xfId="0" applyNumberFormat="1" applyFont="1" applyFill="1" applyBorder="1" applyAlignment="1" applyProtection="1">
      <alignment horizontal="center" vertical="center"/>
      <protection/>
    </xf>
    <xf numFmtId="165" fontId="35" fillId="30" borderId="72" xfId="0" applyNumberFormat="1" applyFont="1" applyFill="1" applyBorder="1" applyAlignment="1" applyProtection="1">
      <alignment horizontal="center" vertical="center"/>
      <protection/>
    </xf>
    <xf numFmtId="2" fontId="35" fillId="0" borderId="70" xfId="0" applyNumberFormat="1" applyFont="1" applyFill="1" applyBorder="1" applyAlignment="1" applyProtection="1">
      <alignment horizontal="center" vertical="center"/>
      <protection locked="0"/>
    </xf>
    <xf numFmtId="2" fontId="35" fillId="0" borderId="71" xfId="0" applyNumberFormat="1" applyFont="1" applyFill="1" applyBorder="1" applyAlignment="1" applyProtection="1">
      <alignment horizontal="center" vertical="center"/>
      <protection locked="0"/>
    </xf>
    <xf numFmtId="2" fontId="35" fillId="0" borderId="72" xfId="0" applyNumberFormat="1" applyFont="1" applyFill="1" applyBorder="1" applyAlignment="1" applyProtection="1">
      <alignment horizontal="center" vertical="center"/>
      <protection locked="0"/>
    </xf>
    <xf numFmtId="165" fontId="36" fillId="30" borderId="71" xfId="0" applyNumberFormat="1" applyFont="1" applyFill="1" applyBorder="1" applyAlignment="1" applyProtection="1">
      <alignment horizontal="center" vertical="center"/>
      <protection/>
    </xf>
    <xf numFmtId="165" fontId="36" fillId="30" borderId="72" xfId="0" applyNumberFormat="1" applyFont="1" applyFill="1" applyBorder="1" applyAlignment="1" applyProtection="1">
      <alignment horizontal="center" vertical="center"/>
      <protection/>
    </xf>
    <xf numFmtId="165" fontId="36" fillId="0" borderId="54" xfId="0" applyNumberFormat="1" applyFont="1" applyFill="1" applyBorder="1" applyAlignment="1" applyProtection="1">
      <alignment horizontal="center" vertical="center"/>
      <protection/>
    </xf>
    <xf numFmtId="165" fontId="36" fillId="30" borderId="54" xfId="0" applyNumberFormat="1" applyFont="1" applyFill="1" applyBorder="1" applyAlignment="1" applyProtection="1">
      <alignment horizontal="center" vertical="center"/>
      <protection/>
    </xf>
    <xf numFmtId="165" fontId="36" fillId="30" borderId="90" xfId="0" applyNumberFormat="1" applyFont="1" applyFill="1" applyBorder="1" applyAlignment="1" applyProtection="1">
      <alignment horizontal="center" vertical="center"/>
      <protection/>
    </xf>
    <xf numFmtId="165" fontId="36" fillId="0" borderId="10" xfId="0" applyNumberFormat="1" applyFont="1" applyFill="1" applyBorder="1" applyAlignment="1" applyProtection="1">
      <alignment horizontal="center" vertical="center"/>
      <protection/>
    </xf>
    <xf numFmtId="165" fontId="36" fillId="30" borderId="10" xfId="0" applyNumberFormat="1" applyFont="1" applyFill="1" applyBorder="1" applyAlignment="1" applyProtection="1">
      <alignment horizontal="center" vertical="center"/>
      <protection/>
    </xf>
    <xf numFmtId="165" fontId="36" fillId="30" borderId="91" xfId="0" applyNumberFormat="1" applyFont="1" applyFill="1" applyBorder="1" applyAlignment="1" applyProtection="1">
      <alignment horizontal="center" vertical="center"/>
      <protection/>
    </xf>
    <xf numFmtId="165" fontId="36" fillId="0" borderId="59" xfId="0" applyNumberFormat="1" applyFont="1" applyFill="1" applyBorder="1" applyAlignment="1" applyProtection="1">
      <alignment horizontal="center" vertical="center"/>
      <protection/>
    </xf>
    <xf numFmtId="165" fontId="36" fillId="30" borderId="59" xfId="0" applyNumberFormat="1" applyFont="1" applyFill="1" applyBorder="1" applyAlignment="1" applyProtection="1">
      <alignment horizontal="center" vertical="center"/>
      <protection/>
    </xf>
    <xf numFmtId="165" fontId="36" fillId="30" borderId="92" xfId="0" applyNumberFormat="1" applyFont="1" applyFill="1" applyBorder="1" applyAlignment="1" applyProtection="1">
      <alignment horizontal="center" vertical="center"/>
      <protection/>
    </xf>
    <xf numFmtId="2" fontId="35" fillId="0" borderId="47" xfId="0" applyNumberFormat="1" applyFont="1" applyFill="1" applyBorder="1" applyAlignment="1" applyProtection="1">
      <alignment horizontal="center" vertical="center"/>
      <protection locked="0"/>
    </xf>
    <xf numFmtId="2" fontId="35" fillId="0" borderId="33" xfId="0" applyNumberFormat="1" applyFont="1" applyFill="1" applyBorder="1" applyAlignment="1" applyProtection="1">
      <alignment horizontal="center" vertical="center"/>
      <protection locked="0"/>
    </xf>
    <xf numFmtId="2" fontId="35" fillId="0" borderId="35" xfId="0" applyNumberFormat="1" applyFont="1" applyFill="1" applyBorder="1" applyAlignment="1" applyProtection="1">
      <alignment horizontal="center" vertical="center"/>
      <protection locked="0"/>
    </xf>
    <xf numFmtId="2" fontId="35" fillId="0" borderId="70" xfId="0" applyNumberFormat="1" applyFont="1" applyFill="1" applyBorder="1" applyAlignment="1" applyProtection="1">
      <alignment horizontal="center" vertical="center"/>
      <protection/>
    </xf>
    <xf numFmtId="2" fontId="35" fillId="0" borderId="71" xfId="0" applyNumberFormat="1" applyFont="1" applyFill="1" applyBorder="1" applyAlignment="1" applyProtection="1">
      <alignment horizontal="center" vertical="center"/>
      <protection/>
    </xf>
    <xf numFmtId="2" fontId="35" fillId="0" borderId="72" xfId="0" applyNumberFormat="1" applyFont="1" applyFill="1" applyBorder="1" applyAlignment="1" applyProtection="1">
      <alignment horizontal="center" vertical="center"/>
      <protection/>
    </xf>
    <xf numFmtId="2" fontId="35" fillId="0" borderId="78" xfId="0" applyNumberFormat="1" applyFont="1" applyFill="1" applyBorder="1" applyAlignment="1" applyProtection="1">
      <alignment horizontal="center" vertical="center"/>
      <protection locked="0"/>
    </xf>
    <xf numFmtId="0" fontId="35" fillId="0" borderId="72" xfId="0" applyFont="1" applyBorder="1" applyAlignment="1" applyProtection="1">
      <alignment horizontal="center" vertical="center"/>
      <protection/>
    </xf>
    <xf numFmtId="0" fontId="35" fillId="0" borderId="35" xfId="0" applyFont="1" applyBorder="1" applyAlignment="1" applyProtection="1">
      <alignment horizontal="center" vertical="center" wrapText="1"/>
      <protection/>
    </xf>
    <xf numFmtId="0" fontId="36" fillId="0" borderId="93" xfId="0" applyFont="1" applyBorder="1" applyAlignment="1" applyProtection="1">
      <alignment horizontal="center" vertical="center" wrapText="1"/>
      <protection/>
    </xf>
    <xf numFmtId="0" fontId="36" fillId="0" borderId="35" xfId="0" applyFont="1" applyBorder="1" applyAlignment="1" applyProtection="1">
      <alignment horizontal="center" vertical="center" wrapText="1"/>
      <protection/>
    </xf>
    <xf numFmtId="2" fontId="36" fillId="27" borderId="47" xfId="0" applyNumberFormat="1" applyFont="1" applyFill="1" applyBorder="1" applyAlignment="1" applyProtection="1">
      <alignment horizontal="center" vertical="center"/>
      <protection/>
    </xf>
    <xf numFmtId="2" fontId="36" fillId="27" borderId="33" xfId="0" applyNumberFormat="1" applyFont="1" applyFill="1" applyBorder="1" applyAlignment="1" applyProtection="1">
      <alignment horizontal="center" vertical="center"/>
      <protection/>
    </xf>
    <xf numFmtId="2" fontId="36" fillId="27" borderId="35" xfId="0" applyNumberFormat="1" applyFont="1" applyFill="1" applyBorder="1" applyAlignment="1" applyProtection="1">
      <alignment horizontal="center" vertical="center"/>
      <protection/>
    </xf>
    <xf numFmtId="165" fontId="36" fillId="27" borderId="94" xfId="0" applyNumberFormat="1" applyFont="1" applyFill="1" applyBorder="1" applyAlignment="1" applyProtection="1">
      <alignment horizontal="center" vertical="center"/>
      <protection/>
    </xf>
    <xf numFmtId="165" fontId="36" fillId="27" borderId="95" xfId="0" applyNumberFormat="1" applyFont="1" applyFill="1" applyBorder="1" applyAlignment="1" applyProtection="1">
      <alignment horizontal="center" vertical="center"/>
      <protection/>
    </xf>
    <xf numFmtId="165" fontId="36" fillId="27" borderId="96" xfId="0" applyNumberFormat="1" applyFont="1" applyFill="1" applyBorder="1" applyAlignment="1" applyProtection="1">
      <alignment horizontal="center" vertical="center"/>
      <protection/>
    </xf>
    <xf numFmtId="165" fontId="36" fillId="27" borderId="97" xfId="0" applyNumberFormat="1" applyFont="1" applyFill="1" applyBorder="1" applyAlignment="1" applyProtection="1">
      <alignment horizontal="center" vertical="center"/>
      <protection/>
    </xf>
    <xf numFmtId="2" fontId="35" fillId="0" borderId="31" xfId="0" applyNumberFormat="1" applyFont="1" applyFill="1" applyBorder="1" applyAlignment="1" applyProtection="1">
      <alignment horizontal="center" vertical="center"/>
      <protection locked="0"/>
    </xf>
    <xf numFmtId="2" fontId="35" fillId="0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40" fillId="0" borderId="3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36" fillId="0" borderId="72" xfId="0" applyFont="1" applyBorder="1" applyAlignment="1" applyProtection="1">
      <alignment horizontal="center" vertical="center" wrapText="1"/>
      <protection/>
    </xf>
    <xf numFmtId="0" fontId="27" fillId="26" borderId="85" xfId="0" applyFont="1" applyFill="1" applyBorder="1" applyAlignment="1" applyProtection="1">
      <alignment horizontal="center" vertical="center"/>
      <protection/>
    </xf>
    <xf numFmtId="0" fontId="27" fillId="26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center"/>
      <protection locked="0"/>
    </xf>
    <xf numFmtId="2" fontId="35" fillId="2" borderId="10" xfId="0" applyNumberFormat="1" applyFont="1" applyFill="1" applyBorder="1" applyAlignment="1" applyProtection="1">
      <alignment horizontal="center" vertical="center"/>
      <protection/>
    </xf>
    <xf numFmtId="165" fontId="36" fillId="2" borderId="71" xfId="0" applyNumberFormat="1" applyFont="1" applyFill="1" applyBorder="1" applyAlignment="1" applyProtection="1">
      <alignment horizontal="center" vertical="center"/>
      <protection/>
    </xf>
    <xf numFmtId="2" fontId="35" fillId="2" borderId="59" xfId="0" applyNumberFormat="1" applyFont="1" applyFill="1" applyBorder="1" applyAlignment="1" applyProtection="1">
      <alignment horizontal="center" vertical="center"/>
      <protection/>
    </xf>
    <xf numFmtId="165" fontId="36" fillId="2" borderId="72" xfId="0" applyNumberFormat="1" applyFont="1" applyFill="1" applyBorder="1" applyAlignment="1" applyProtection="1">
      <alignment horizontal="center" vertical="center"/>
      <protection/>
    </xf>
    <xf numFmtId="0" fontId="36" fillId="0" borderId="98" xfId="0" applyFont="1" applyBorder="1" applyAlignment="1" applyProtection="1">
      <alignment horizontal="center" vertical="center"/>
      <protection/>
    </xf>
    <xf numFmtId="165" fontId="36" fillId="2" borderId="54" xfId="0" applyNumberFormat="1" applyFont="1" applyFill="1" applyBorder="1" applyAlignment="1" applyProtection="1">
      <alignment horizontal="center" vertical="center"/>
      <protection/>
    </xf>
    <xf numFmtId="165" fontId="36" fillId="2" borderId="70" xfId="0" applyNumberFormat="1" applyFont="1" applyFill="1" applyBorder="1" applyAlignment="1" applyProtection="1">
      <alignment horizontal="center" vertical="center"/>
      <protection/>
    </xf>
    <xf numFmtId="2" fontId="35" fillId="0" borderId="71" xfId="0" applyNumberFormat="1" applyFont="1" applyBorder="1" applyAlignment="1" applyProtection="1">
      <alignment horizontal="center" vertical="center"/>
      <protection locked="0"/>
    </xf>
    <xf numFmtId="2" fontId="35" fillId="0" borderId="72" xfId="0" applyNumberFormat="1" applyFont="1" applyBorder="1" applyAlignment="1" applyProtection="1">
      <alignment horizontal="center" vertical="center"/>
      <protection locked="0"/>
    </xf>
    <xf numFmtId="0" fontId="36" fillId="0" borderId="22" xfId="0" applyFont="1" applyBorder="1" applyAlignment="1" applyProtection="1">
      <alignment horizontal="center" vertical="center" wrapText="1"/>
      <protection/>
    </xf>
    <xf numFmtId="0" fontId="36" fillId="0" borderId="59" xfId="0" applyFont="1" applyBorder="1" applyAlignment="1" applyProtection="1">
      <alignment horizontal="center" vertical="center" wrapText="1"/>
      <protection/>
    </xf>
    <xf numFmtId="0" fontId="18" fillId="26" borderId="63" xfId="0" applyFont="1" applyFill="1" applyBorder="1" applyAlignment="1" applyProtection="1">
      <alignment horizontal="center" vertical="center"/>
      <protection/>
    </xf>
    <xf numFmtId="2" fontId="18" fillId="26" borderId="66" xfId="0" applyNumberFormat="1" applyFont="1" applyFill="1" applyBorder="1" applyAlignment="1" applyProtection="1">
      <alignment horizontal="center" vertical="center"/>
      <protection/>
    </xf>
    <xf numFmtId="0" fontId="27" fillId="28" borderId="61" xfId="0" applyFont="1" applyFill="1" applyBorder="1" applyAlignment="1" applyProtection="1">
      <alignment horizontal="center" vertical="center"/>
      <protection/>
    </xf>
    <xf numFmtId="0" fontId="27" fillId="28" borderId="62" xfId="0" applyFont="1" applyFill="1" applyBorder="1" applyAlignment="1" applyProtection="1">
      <alignment horizontal="center" vertical="center"/>
      <protection/>
    </xf>
    <xf numFmtId="0" fontId="27" fillId="28" borderId="67" xfId="0" applyFont="1" applyFill="1" applyBorder="1" applyAlignment="1" applyProtection="1">
      <alignment horizontal="center" vertical="center"/>
      <protection/>
    </xf>
    <xf numFmtId="0" fontId="26" fillId="28" borderId="64" xfId="0" applyFont="1" applyFill="1" applyBorder="1" applyAlignment="1" applyProtection="1">
      <alignment horizontal="center" vertical="center"/>
      <protection/>
    </xf>
    <xf numFmtId="0" fontId="27" fillId="28" borderId="65" xfId="0" applyFont="1" applyFill="1" applyBorder="1" applyAlignment="1" applyProtection="1">
      <alignment horizontal="center" vertical="center"/>
      <protection/>
    </xf>
    <xf numFmtId="0" fontId="27" fillId="28" borderId="66" xfId="0" applyFont="1" applyFill="1" applyBorder="1" applyAlignment="1" applyProtection="1">
      <alignment horizontal="center" vertical="center"/>
      <protection/>
    </xf>
    <xf numFmtId="2" fontId="18" fillId="28" borderId="67" xfId="0" applyNumberFormat="1" applyFont="1" applyFill="1" applyBorder="1" applyAlignment="1" applyProtection="1">
      <alignment horizontal="center" vertical="center"/>
      <protection/>
    </xf>
    <xf numFmtId="0" fontId="18" fillId="28" borderId="66" xfId="0" applyFont="1" applyFill="1" applyBorder="1" applyAlignment="1" applyProtection="1">
      <alignment horizontal="center" vertical="center"/>
      <protection/>
    </xf>
    <xf numFmtId="0" fontId="18" fillId="28" borderId="67" xfId="0" applyFont="1" applyFill="1" applyBorder="1" applyAlignment="1" applyProtection="1">
      <alignment horizontal="center" vertical="center"/>
      <protection/>
    </xf>
    <xf numFmtId="0" fontId="35" fillId="0" borderId="59" xfId="0" applyFont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>
      <alignment horizontal="center"/>
    </xf>
    <xf numFmtId="0" fontId="23" fillId="30" borderId="33" xfId="0" applyNumberFormat="1" applyFont="1" applyFill="1" applyBorder="1" applyAlignment="1" applyProtection="1">
      <alignment horizontal="center" vertical="center"/>
      <protection/>
    </xf>
    <xf numFmtId="2" fontId="23" fillId="30" borderId="33" xfId="0" applyNumberFormat="1" applyFont="1" applyFill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center" wrapText="1"/>
    </xf>
    <xf numFmtId="0" fontId="23" fillId="30" borderId="35" xfId="0" applyNumberFormat="1" applyFont="1" applyFill="1" applyBorder="1" applyAlignment="1" applyProtection="1">
      <alignment horizontal="center" vertical="center"/>
      <protection/>
    </xf>
    <xf numFmtId="2" fontId="23" fillId="30" borderId="35" xfId="0" applyNumberFormat="1" applyFont="1" applyFill="1" applyBorder="1" applyAlignment="1" applyProtection="1">
      <alignment horizontal="center" vertical="center"/>
      <protection/>
    </xf>
    <xf numFmtId="1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40" fillId="0" borderId="35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  <xf numFmtId="0" fontId="31" fillId="0" borderId="99" xfId="0" applyFont="1" applyBorder="1" applyAlignment="1" applyProtection="1">
      <alignment horizontal="center" vertical="center"/>
      <protection/>
    </xf>
    <xf numFmtId="0" fontId="31" fillId="0" borderId="100" xfId="0" applyFont="1" applyBorder="1" applyAlignment="1" applyProtection="1">
      <alignment horizontal="center" vertical="center"/>
      <protection/>
    </xf>
    <xf numFmtId="0" fontId="18" fillId="0" borderId="10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" fontId="0" fillId="0" borderId="59" xfId="0" applyNumberFormat="1" applyFont="1" applyBorder="1" applyAlignment="1" applyProtection="1">
      <alignment horizontal="center" vertical="center"/>
      <protection locked="0"/>
    </xf>
    <xf numFmtId="1" fontId="23" fillId="2" borderId="31" xfId="0" applyNumberFormat="1" applyFont="1" applyFill="1" applyBorder="1" applyAlignment="1" applyProtection="1">
      <alignment horizontal="center" vertical="center"/>
      <protection/>
    </xf>
    <xf numFmtId="1" fontId="23" fillId="2" borderId="33" xfId="0" applyNumberFormat="1" applyFont="1" applyFill="1" applyBorder="1" applyAlignment="1" applyProtection="1">
      <alignment horizontal="center" vertical="center"/>
      <protection/>
    </xf>
    <xf numFmtId="1" fontId="23" fillId="2" borderId="35" xfId="0" applyNumberFormat="1" applyFont="1" applyFill="1" applyBorder="1" applyAlignment="1" applyProtection="1">
      <alignment horizontal="center" vertical="center"/>
      <protection/>
    </xf>
    <xf numFmtId="1" fontId="23" fillId="2" borderId="78" xfId="0" applyNumberFormat="1" applyFont="1" applyFill="1" applyBorder="1" applyAlignment="1" applyProtection="1">
      <alignment horizontal="center" vertical="center"/>
      <protection/>
    </xf>
    <xf numFmtId="165" fontId="23" fillId="2" borderId="78" xfId="0" applyNumberFormat="1" applyFont="1" applyFill="1" applyBorder="1" applyAlignment="1" applyProtection="1">
      <alignment horizontal="center" vertical="center"/>
      <protection/>
    </xf>
    <xf numFmtId="1" fontId="0" fillId="0" borderId="102" xfId="0" applyNumberFormat="1" applyFont="1" applyFill="1" applyBorder="1" applyAlignment="1" applyProtection="1">
      <alignment horizontal="center" vertical="center"/>
      <protection locked="0"/>
    </xf>
    <xf numFmtId="0" fontId="20" fillId="0" borderId="89" xfId="0" applyFont="1" applyBorder="1" applyAlignment="1" applyProtection="1">
      <alignment horizontal="center" vertical="center"/>
      <protection locked="0"/>
    </xf>
    <xf numFmtId="0" fontId="0" fillId="0" borderId="103" xfId="0" applyFont="1" applyBorder="1" applyAlignment="1" applyProtection="1">
      <alignment horizontal="center" vertical="center"/>
      <protection locked="0"/>
    </xf>
    <xf numFmtId="2" fontId="35" fillId="0" borderId="104" xfId="0" applyNumberFormat="1" applyFont="1" applyBorder="1" applyAlignment="1" applyProtection="1">
      <alignment horizontal="center" vertical="center"/>
      <protection locked="0"/>
    </xf>
    <xf numFmtId="2" fontId="35" fillId="0" borderId="105" xfId="0" applyNumberFormat="1" applyFont="1" applyBorder="1" applyAlignment="1" applyProtection="1">
      <alignment horizontal="center" vertical="center"/>
      <protection locked="0"/>
    </xf>
    <xf numFmtId="2" fontId="35" fillId="0" borderId="106" xfId="0" applyNumberFormat="1" applyFont="1" applyBorder="1" applyAlignment="1" applyProtection="1">
      <alignment horizontal="center" vertical="center"/>
      <protection locked="0"/>
    </xf>
    <xf numFmtId="2" fontId="35" fillId="0" borderId="107" xfId="0" applyNumberFormat="1" applyFont="1" applyBorder="1" applyAlignment="1" applyProtection="1">
      <alignment horizontal="center" vertical="center"/>
      <protection locked="0"/>
    </xf>
    <xf numFmtId="0" fontId="18" fillId="0" borderId="108" xfId="0" applyFont="1" applyBorder="1" applyAlignment="1" applyProtection="1">
      <alignment horizontal="center" vertical="center"/>
      <protection/>
    </xf>
    <xf numFmtId="1" fontId="23" fillId="2" borderId="96" xfId="0" applyNumberFormat="1" applyFont="1" applyFill="1" applyBorder="1" applyAlignment="1" applyProtection="1">
      <alignment horizontal="center" vertical="center"/>
      <protection/>
    </xf>
    <xf numFmtId="1" fontId="23" fillId="2" borderId="109" xfId="0" applyNumberFormat="1" applyFont="1" applyFill="1" applyBorder="1" applyAlignment="1" applyProtection="1">
      <alignment horizontal="center" vertical="center"/>
      <protection/>
    </xf>
    <xf numFmtId="1" fontId="0" fillId="0" borderId="54" xfId="0" applyNumberForma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1" fontId="0" fillId="0" borderId="60" xfId="0" applyNumberForma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" fontId="0" fillId="0" borderId="47" xfId="0" applyNumberFormat="1" applyFill="1" applyBorder="1" applyAlignment="1" applyProtection="1">
      <alignment horizontal="center" vertical="center"/>
      <protection locked="0"/>
    </xf>
    <xf numFmtId="0" fontId="0" fillId="0" borderId="110" xfId="0" applyFill="1" applyBorder="1" applyAlignment="1">
      <alignment horizontal="center" vertical="center" wrapText="1"/>
    </xf>
    <xf numFmtId="1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 wrapText="1"/>
    </xf>
    <xf numFmtId="1" fontId="0" fillId="0" borderId="35" xfId="0" applyNumberFormat="1" applyFill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/>
    </xf>
    <xf numFmtId="0" fontId="23" fillId="20" borderId="34" xfId="0" applyFont="1" applyFill="1" applyBorder="1" applyAlignment="1" applyProtection="1">
      <alignment horizontal="center" vertical="center"/>
      <protection/>
    </xf>
    <xf numFmtId="0" fontId="23" fillId="20" borderId="73" xfId="0" applyFont="1" applyFill="1" applyBorder="1" applyAlignment="1" applyProtection="1">
      <alignment horizontal="center" vertical="center" wrapText="1"/>
      <protection/>
    </xf>
    <xf numFmtId="0" fontId="23" fillId="20" borderId="89" xfId="0" applyFont="1" applyFill="1" applyBorder="1" applyAlignment="1" applyProtection="1">
      <alignment horizontal="center" vertical="center" wrapText="1"/>
      <protection/>
    </xf>
    <xf numFmtId="0" fontId="23" fillId="20" borderId="34" xfId="0" applyFont="1" applyFill="1" applyBorder="1" applyAlignment="1" applyProtection="1">
      <alignment horizontal="center" vertical="center" wrapText="1"/>
      <protection/>
    </xf>
    <xf numFmtId="0" fontId="33" fillId="25" borderId="69" xfId="0" applyFont="1" applyFill="1" applyBorder="1" applyAlignment="1" applyProtection="1">
      <alignment horizontal="center" vertical="center"/>
      <protection/>
    </xf>
    <xf numFmtId="0" fontId="23" fillId="20" borderId="73" xfId="0" applyFont="1" applyFill="1" applyBorder="1" applyAlignment="1" applyProtection="1">
      <alignment horizontal="center" vertical="center"/>
      <protection/>
    </xf>
    <xf numFmtId="0" fontId="23" fillId="20" borderId="89" xfId="0" applyFont="1" applyFill="1" applyBorder="1" applyAlignment="1" applyProtection="1">
      <alignment horizontal="center" vertical="center"/>
      <protection/>
    </xf>
    <xf numFmtId="2" fontId="23" fillId="27" borderId="31" xfId="0" applyNumberFormat="1" applyFont="1" applyFill="1" applyBorder="1" applyAlignment="1" applyProtection="1">
      <alignment horizontal="center" vertical="center"/>
      <protection/>
    </xf>
    <xf numFmtId="0" fontId="34" fillId="25" borderId="111" xfId="0" applyFont="1" applyFill="1" applyBorder="1" applyAlignment="1" applyProtection="1">
      <alignment horizontal="center" vertical="center"/>
      <protection/>
    </xf>
    <xf numFmtId="0" fontId="34" fillId="25" borderId="112" xfId="0" applyFont="1" applyFill="1" applyBorder="1" applyAlignment="1" applyProtection="1">
      <alignment horizontal="center" vertical="center"/>
      <protection/>
    </xf>
    <xf numFmtId="0" fontId="34" fillId="25" borderId="113" xfId="0" applyFont="1" applyFill="1" applyBorder="1" applyAlignment="1" applyProtection="1">
      <alignment horizontal="center" vertical="center"/>
      <protection/>
    </xf>
    <xf numFmtId="0" fontId="34" fillId="25" borderId="114" xfId="0" applyFont="1" applyFill="1" applyBorder="1" applyAlignment="1" applyProtection="1">
      <alignment horizontal="center" vertical="center"/>
      <protection/>
    </xf>
    <xf numFmtId="0" fontId="34" fillId="25" borderId="94" xfId="0" applyFont="1" applyFill="1" applyBorder="1" applyAlignment="1" applyProtection="1">
      <alignment horizontal="center" vertical="center"/>
      <protection/>
    </xf>
    <xf numFmtId="0" fontId="35" fillId="0" borderId="59" xfId="0" applyFont="1" applyBorder="1" applyAlignment="1" applyProtection="1">
      <alignment horizontal="center" vertical="center"/>
      <protection/>
    </xf>
    <xf numFmtId="0" fontId="20" fillId="25" borderId="115" xfId="0" applyFont="1" applyFill="1" applyBorder="1" applyAlignment="1" applyProtection="1">
      <alignment horizontal="center" vertical="center"/>
      <protection/>
    </xf>
    <xf numFmtId="0" fontId="20" fillId="25" borderId="112" xfId="0" applyFont="1" applyFill="1" applyBorder="1" applyAlignment="1" applyProtection="1">
      <alignment horizontal="center" vertical="center"/>
      <protection/>
    </xf>
    <xf numFmtId="0" fontId="20" fillId="25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8" fillId="0" borderId="116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117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1" fillId="0" borderId="76" xfId="0" applyFont="1" applyBorder="1" applyAlignment="1" applyProtection="1">
      <alignment horizontal="center" vertical="center"/>
      <protection/>
    </xf>
    <xf numFmtId="0" fontId="21" fillId="0" borderId="118" xfId="0" applyFont="1" applyBorder="1" applyAlignment="1" applyProtection="1">
      <alignment horizontal="center" vertical="center"/>
      <protection locked="0"/>
    </xf>
    <xf numFmtId="2" fontId="22" fillId="0" borderId="0" xfId="0" applyNumberFormat="1" applyFont="1" applyFill="1" applyBorder="1" applyAlignment="1" applyProtection="1">
      <alignment horizontal="center" vertical="center"/>
      <protection/>
    </xf>
    <xf numFmtId="0" fontId="25" fillId="21" borderId="10" xfId="0" applyFont="1" applyFill="1" applyBorder="1" applyAlignment="1" applyProtection="1">
      <alignment horizontal="center" vertical="center"/>
      <protection locked="0"/>
    </xf>
    <xf numFmtId="164" fontId="24" fillId="0" borderId="116" xfId="0" applyNumberFormat="1" applyFont="1" applyBorder="1" applyAlignment="1" applyProtection="1">
      <alignment horizontal="center" vertical="center"/>
      <protection locked="0"/>
    </xf>
    <xf numFmtId="164" fontId="25" fillId="0" borderId="107" xfId="0" applyNumberFormat="1" applyFont="1" applyBorder="1" applyAlignment="1" applyProtection="1">
      <alignment horizontal="center" vertical="center"/>
      <protection locked="0"/>
    </xf>
    <xf numFmtId="164" fontId="24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116" xfId="0" applyFont="1" applyBorder="1" applyAlignment="1" applyProtection="1">
      <alignment horizontal="center" vertical="center"/>
      <protection locked="0"/>
    </xf>
    <xf numFmtId="0" fontId="29" fillId="0" borderId="117" xfId="0" applyFont="1" applyBorder="1" applyAlignment="1" applyProtection="1">
      <alignment horizontal="center" vertical="center"/>
      <protection locked="0"/>
    </xf>
    <xf numFmtId="0" fontId="20" fillId="25" borderId="78" xfId="0" applyFont="1" applyFill="1" applyBorder="1" applyAlignment="1" applyProtection="1">
      <alignment horizontal="center" vertical="center"/>
      <protection/>
    </xf>
    <xf numFmtId="0" fontId="20" fillId="25" borderId="111" xfId="0" applyFont="1" applyFill="1" applyBorder="1" applyAlignment="1" applyProtection="1">
      <alignment horizontal="center" vertical="center"/>
      <protection/>
    </xf>
    <xf numFmtId="0" fontId="20" fillId="25" borderId="73" xfId="0" applyFont="1" applyFill="1" applyBorder="1" applyAlignment="1" applyProtection="1">
      <alignment horizontal="center" vertical="center"/>
      <protection/>
    </xf>
    <xf numFmtId="0" fontId="34" fillId="25" borderId="73" xfId="0" applyFont="1" applyFill="1" applyBorder="1" applyAlignment="1" applyProtection="1">
      <alignment horizontal="center" vertical="center"/>
      <protection/>
    </xf>
    <xf numFmtId="0" fontId="34" fillId="25" borderId="31" xfId="0" applyFont="1" applyFill="1" applyBorder="1" applyAlignment="1" applyProtection="1">
      <alignment horizontal="center" vertical="center"/>
      <protection/>
    </xf>
    <xf numFmtId="0" fontId="20" fillId="25" borderId="47" xfId="0" applyFont="1" applyFill="1" applyBorder="1" applyAlignment="1" applyProtection="1">
      <alignment horizontal="center" vertical="center"/>
      <protection/>
    </xf>
    <xf numFmtId="0" fontId="33" fillId="25" borderId="119" xfId="0" applyFont="1" applyFill="1" applyBorder="1" applyAlignment="1" applyProtection="1">
      <alignment horizontal="center" vertical="center"/>
      <protection/>
    </xf>
    <xf numFmtId="0" fontId="20" fillId="25" borderId="47" xfId="0" applyFont="1" applyFill="1" applyBorder="1" applyAlignment="1" applyProtection="1">
      <alignment horizontal="center" vertical="center" wrapText="1"/>
      <protection/>
    </xf>
    <xf numFmtId="2" fontId="23" fillId="20" borderId="73" xfId="0" applyNumberFormat="1" applyFont="1" applyFill="1" applyBorder="1" applyAlignment="1" applyProtection="1">
      <alignment horizontal="center" vertical="center" wrapText="1"/>
      <protection/>
    </xf>
    <xf numFmtId="2" fontId="23" fillId="20" borderId="89" xfId="0" applyNumberFormat="1" applyFont="1" applyFill="1" applyBorder="1" applyAlignment="1" applyProtection="1">
      <alignment horizontal="center" vertical="center" wrapText="1"/>
      <protection/>
    </xf>
    <xf numFmtId="2" fontId="23" fillId="20" borderId="34" xfId="0" applyNumberFormat="1" applyFont="1" applyFill="1" applyBorder="1" applyAlignment="1" applyProtection="1">
      <alignment horizontal="center" vertical="center" wrapText="1"/>
      <protection/>
    </xf>
    <xf numFmtId="2" fontId="23" fillId="20" borderId="87" xfId="0" applyNumberFormat="1" applyFont="1" applyFill="1" applyBorder="1" applyAlignment="1" applyProtection="1">
      <alignment horizontal="center" vertical="center" wrapText="1"/>
      <protection/>
    </xf>
    <xf numFmtId="0" fontId="30" fillId="0" borderId="120" xfId="0" applyFont="1" applyBorder="1" applyAlignment="1" applyProtection="1">
      <alignment horizontal="center" vertical="center"/>
      <protection/>
    </xf>
    <xf numFmtId="0" fontId="31" fillId="0" borderId="121" xfId="0" applyFont="1" applyBorder="1" applyAlignment="1" applyProtection="1">
      <alignment horizontal="center" vertical="center"/>
      <protection/>
    </xf>
    <xf numFmtId="0" fontId="18" fillId="0" borderId="122" xfId="0" applyFont="1" applyBorder="1" applyAlignment="1" applyProtection="1">
      <alignment horizontal="center" vertical="center"/>
      <protection/>
    </xf>
    <xf numFmtId="2" fontId="20" fillId="4" borderId="123" xfId="0" applyNumberFormat="1" applyFont="1" applyFill="1" applyBorder="1" applyAlignment="1" applyProtection="1">
      <alignment horizontal="center" vertical="center"/>
      <protection/>
    </xf>
    <xf numFmtId="2" fontId="20" fillId="4" borderId="124" xfId="0" applyNumberFormat="1" applyFont="1" applyFill="1" applyBorder="1" applyAlignment="1" applyProtection="1">
      <alignment horizontal="center" vertical="center"/>
      <protection/>
    </xf>
    <xf numFmtId="0" fontId="20" fillId="0" borderId="125" xfId="0" applyFont="1" applyBorder="1" applyAlignment="1" applyProtection="1">
      <alignment horizontal="center" vertical="center"/>
      <protection/>
    </xf>
    <xf numFmtId="2" fontId="20" fillId="4" borderId="126" xfId="0" applyNumberFormat="1" applyFont="1" applyFill="1" applyBorder="1" applyAlignment="1" applyProtection="1">
      <alignment horizontal="center" vertical="center"/>
      <protection/>
    </xf>
    <xf numFmtId="2" fontId="20" fillId="4" borderId="127" xfId="0" applyNumberFormat="1" applyFont="1" applyFill="1" applyBorder="1" applyAlignment="1" applyProtection="1">
      <alignment horizontal="center" vertical="center"/>
      <protection/>
    </xf>
    <xf numFmtId="0" fontId="20" fillId="0" borderId="128" xfId="0" applyFont="1" applyBorder="1" applyAlignment="1" applyProtection="1">
      <alignment horizontal="center" vertical="center"/>
      <protection/>
    </xf>
    <xf numFmtId="0" fontId="20" fillId="25" borderId="129" xfId="0" applyFont="1" applyFill="1" applyBorder="1" applyAlignment="1" applyProtection="1">
      <alignment horizontal="center" vertical="center"/>
      <protection/>
    </xf>
    <xf numFmtId="0" fontId="20" fillId="25" borderId="37" xfId="0" applyFont="1" applyFill="1" applyBorder="1" applyAlignment="1" applyProtection="1">
      <alignment horizontal="center" vertical="center"/>
      <protection/>
    </xf>
    <xf numFmtId="0" fontId="20" fillId="25" borderId="79" xfId="0" applyFont="1" applyFill="1" applyBorder="1" applyAlignment="1" applyProtection="1">
      <alignment horizontal="center" vertical="center"/>
      <protection/>
    </xf>
    <xf numFmtId="0" fontId="20" fillId="25" borderId="130" xfId="0" applyFont="1" applyFill="1" applyBorder="1" applyAlignment="1" applyProtection="1">
      <alignment horizontal="center" vertical="center"/>
      <protection/>
    </xf>
    <xf numFmtId="0" fontId="20" fillId="25" borderId="118" xfId="0" applyFont="1" applyFill="1" applyBorder="1" applyAlignment="1" applyProtection="1">
      <alignment horizontal="center" vertical="center"/>
      <protection/>
    </xf>
    <xf numFmtId="0" fontId="20" fillId="25" borderId="96" xfId="0" applyFont="1" applyFill="1" applyBorder="1" applyAlignment="1" applyProtection="1">
      <alignment horizontal="center" vertical="center"/>
      <protection/>
    </xf>
    <xf numFmtId="0" fontId="20" fillId="25" borderId="129" xfId="0" applyFont="1" applyFill="1" applyBorder="1" applyAlignment="1" applyProtection="1">
      <alignment horizontal="center" vertical="center" wrapText="1"/>
      <protection/>
    </xf>
    <xf numFmtId="0" fontId="20" fillId="25" borderId="37" xfId="0" applyFont="1" applyFill="1" applyBorder="1" applyAlignment="1" applyProtection="1">
      <alignment horizontal="center" vertical="center" wrapText="1"/>
      <protection/>
    </xf>
    <xf numFmtId="0" fontId="20" fillId="25" borderId="79" xfId="0" applyFont="1" applyFill="1" applyBorder="1" applyAlignment="1" applyProtection="1">
      <alignment horizontal="center" vertical="center" wrapText="1"/>
      <protection/>
    </xf>
    <xf numFmtId="0" fontId="20" fillId="25" borderId="130" xfId="0" applyFont="1" applyFill="1" applyBorder="1" applyAlignment="1" applyProtection="1">
      <alignment horizontal="center" vertical="center" wrapText="1"/>
      <protection/>
    </xf>
    <xf numFmtId="0" fontId="20" fillId="25" borderId="118" xfId="0" applyFont="1" applyFill="1" applyBorder="1" applyAlignment="1" applyProtection="1">
      <alignment horizontal="center" vertical="center" wrapText="1"/>
      <protection/>
    </xf>
    <xf numFmtId="0" fontId="20" fillId="25" borderId="96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/>
      <protection/>
    </xf>
    <xf numFmtId="2" fontId="20" fillId="4" borderId="13" xfId="0" applyNumberFormat="1" applyFont="1" applyFill="1" applyBorder="1" applyAlignment="1" applyProtection="1">
      <alignment horizontal="center" vertical="center"/>
      <protection/>
    </xf>
    <xf numFmtId="0" fontId="33" fillId="25" borderId="131" xfId="0" applyFont="1" applyFill="1" applyBorder="1" applyAlignment="1" applyProtection="1">
      <alignment horizontal="center" vertical="center"/>
      <protection/>
    </xf>
    <xf numFmtId="0" fontId="33" fillId="25" borderId="117" xfId="0" applyFont="1" applyFill="1" applyBorder="1" applyAlignment="1" applyProtection="1">
      <alignment horizontal="center" vertical="center"/>
      <protection/>
    </xf>
    <xf numFmtId="0" fontId="33" fillId="25" borderId="116" xfId="0" applyFont="1" applyFill="1" applyBorder="1" applyAlignment="1" applyProtection="1">
      <alignment horizontal="center" vertical="center"/>
      <protection/>
    </xf>
    <xf numFmtId="0" fontId="33" fillId="25" borderId="39" xfId="0" applyFont="1" applyFill="1" applyBorder="1" applyAlignment="1" applyProtection="1">
      <alignment horizontal="center" vertical="center"/>
      <protection/>
    </xf>
    <xf numFmtId="0" fontId="35" fillId="0" borderId="105" xfId="0" applyFont="1" applyBorder="1" applyAlignment="1" applyProtection="1">
      <alignment horizontal="center" vertical="center"/>
      <protection/>
    </xf>
    <xf numFmtId="0" fontId="35" fillId="0" borderId="19" xfId="0" applyFont="1" applyBorder="1" applyAlignment="1" applyProtection="1">
      <alignment horizontal="center" vertical="center"/>
      <protection/>
    </xf>
    <xf numFmtId="2" fontId="20" fillId="4" borderId="12" xfId="0" applyNumberFormat="1" applyFont="1" applyFill="1" applyBorder="1" applyAlignment="1" applyProtection="1">
      <alignment horizontal="center" vertical="center"/>
      <protection/>
    </xf>
    <xf numFmtId="0" fontId="20" fillId="25" borderId="116" xfId="0" applyFont="1" applyFill="1" applyBorder="1" applyAlignment="1" applyProtection="1">
      <alignment horizontal="center" vertical="center"/>
      <protection/>
    </xf>
    <xf numFmtId="0" fontId="20" fillId="25" borderId="39" xfId="0" applyFont="1" applyFill="1" applyBorder="1" applyAlignment="1" applyProtection="1">
      <alignment horizontal="center" vertical="center"/>
      <protection/>
    </xf>
    <xf numFmtId="0" fontId="20" fillId="25" borderId="95" xfId="0" applyFont="1" applyFill="1" applyBorder="1" applyAlignment="1" applyProtection="1">
      <alignment horizontal="center" vertical="center"/>
      <protection/>
    </xf>
    <xf numFmtId="0" fontId="20" fillId="25" borderId="114" xfId="0" applyFont="1" applyFill="1" applyBorder="1" applyAlignment="1" applyProtection="1">
      <alignment horizontal="center" vertical="center"/>
      <protection/>
    </xf>
    <xf numFmtId="0" fontId="20" fillId="25" borderId="52" xfId="0" applyFont="1" applyFill="1" applyBorder="1" applyAlignment="1" applyProtection="1">
      <alignment horizontal="center" vertical="center"/>
      <protection/>
    </xf>
    <xf numFmtId="0" fontId="20" fillId="25" borderId="94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164" fontId="24" fillId="0" borderId="39" xfId="0" applyNumberFormat="1" applyFont="1" applyBorder="1" applyAlignment="1" applyProtection="1">
      <alignment horizontal="center" vertical="center"/>
      <protection locked="0"/>
    </xf>
    <xf numFmtId="164" fontId="24" fillId="0" borderId="117" xfId="0" applyNumberFormat="1" applyFont="1" applyBorder="1" applyAlignment="1" applyProtection="1">
      <alignment horizontal="center" vertical="center"/>
      <protection locked="0"/>
    </xf>
    <xf numFmtId="2" fontId="20" fillId="4" borderId="132" xfId="0" applyNumberFormat="1" applyFont="1" applyFill="1" applyBorder="1" applyAlignment="1" applyProtection="1">
      <alignment horizontal="center" vertical="center"/>
      <protection/>
    </xf>
    <xf numFmtId="2" fontId="20" fillId="4" borderId="133" xfId="0" applyNumberFormat="1" applyFont="1" applyFill="1" applyBorder="1" applyAlignment="1" applyProtection="1">
      <alignment horizontal="center" vertical="center"/>
      <protection/>
    </xf>
    <xf numFmtId="2" fontId="20" fillId="4" borderId="134" xfId="0" applyNumberFormat="1" applyFont="1" applyFill="1" applyBorder="1" applyAlignment="1" applyProtection="1">
      <alignment horizontal="center" vertical="center"/>
      <protection/>
    </xf>
    <xf numFmtId="2" fontId="20" fillId="4" borderId="84" xfId="0" applyNumberFormat="1" applyFont="1" applyFill="1" applyBorder="1" applyAlignment="1" applyProtection="1">
      <alignment horizontal="center" vertical="center"/>
      <protection/>
    </xf>
    <xf numFmtId="0" fontId="28" fillId="27" borderId="0" xfId="0" applyFont="1" applyFill="1" applyBorder="1" applyAlignment="1" applyProtection="1">
      <alignment horizontal="center" vertical="center"/>
      <protection locked="0"/>
    </xf>
    <xf numFmtId="0" fontId="28" fillId="26" borderId="0" xfId="0" applyFont="1" applyFill="1" applyBorder="1" applyAlignment="1" applyProtection="1">
      <alignment horizontal="center" vertical="center"/>
      <protection locked="0"/>
    </xf>
    <xf numFmtId="0" fontId="35" fillId="0" borderId="73" xfId="0" applyFont="1" applyBorder="1" applyAlignment="1" applyProtection="1">
      <alignment horizontal="center" vertical="center"/>
      <protection/>
    </xf>
    <xf numFmtId="0" fontId="35" fillId="0" borderId="34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 locked="0"/>
    </xf>
    <xf numFmtId="0" fontId="20" fillId="20" borderId="73" xfId="0" applyFont="1" applyFill="1" applyBorder="1" applyAlignment="1" applyProtection="1">
      <alignment horizontal="center" vertical="center"/>
      <protection/>
    </xf>
    <xf numFmtId="0" fontId="20" fillId="20" borderId="89" xfId="0" applyFont="1" applyFill="1" applyBorder="1" applyAlignment="1" applyProtection="1">
      <alignment horizontal="center" vertical="center"/>
      <protection/>
    </xf>
    <xf numFmtId="0" fontId="20" fillId="20" borderId="34" xfId="0" applyFont="1" applyFill="1" applyBorder="1" applyAlignment="1" applyProtection="1">
      <alignment horizontal="center" vertical="center"/>
      <protection/>
    </xf>
    <xf numFmtId="0" fontId="20" fillId="20" borderId="73" xfId="0" applyFont="1" applyFill="1" applyBorder="1" applyAlignment="1" applyProtection="1">
      <alignment horizontal="center" vertical="center" wrapText="1"/>
      <protection/>
    </xf>
    <xf numFmtId="0" fontId="20" fillId="20" borderId="89" xfId="0" applyFont="1" applyFill="1" applyBorder="1" applyAlignment="1" applyProtection="1">
      <alignment horizontal="center" vertical="center" wrapText="1"/>
      <protection/>
    </xf>
    <xf numFmtId="0" fontId="20" fillId="20" borderId="34" xfId="0" applyFont="1" applyFill="1" applyBorder="1" applyAlignment="1" applyProtection="1">
      <alignment horizontal="center" vertical="center" wrapText="1"/>
      <protection/>
    </xf>
    <xf numFmtId="0" fontId="20" fillId="20" borderId="135" xfId="0" applyFont="1" applyFill="1" applyBorder="1" applyAlignment="1" applyProtection="1">
      <alignment horizontal="center" vertical="center"/>
      <protection/>
    </xf>
    <xf numFmtId="164" fontId="25" fillId="0" borderId="136" xfId="0" applyNumberFormat="1" applyFont="1" applyBorder="1" applyAlignment="1" applyProtection="1">
      <alignment horizontal="center" vertical="center"/>
      <protection locked="0"/>
    </xf>
    <xf numFmtId="0" fontId="20" fillId="25" borderId="113" xfId="0" applyFont="1" applyFill="1" applyBorder="1" applyAlignment="1" applyProtection="1">
      <alignment horizontal="center" vertical="center"/>
      <protection/>
    </xf>
    <xf numFmtId="2" fontId="20" fillId="4" borderId="137" xfId="0" applyNumberFormat="1" applyFont="1" applyFill="1" applyBorder="1" applyAlignment="1" applyProtection="1">
      <alignment horizontal="center" vertical="center"/>
      <protection/>
    </xf>
    <xf numFmtId="0" fontId="31" fillId="0" borderId="138" xfId="0" applyFont="1" applyBorder="1" applyAlignment="1" applyProtection="1">
      <alignment horizontal="center" vertical="center"/>
      <protection/>
    </xf>
    <xf numFmtId="0" fontId="31" fillId="0" borderId="139" xfId="0" applyFont="1" applyBorder="1" applyAlignment="1" applyProtection="1">
      <alignment horizontal="center" vertical="center"/>
      <protection/>
    </xf>
    <xf numFmtId="2" fontId="20" fillId="4" borderId="140" xfId="0" applyNumberFormat="1" applyFont="1" applyFill="1" applyBorder="1" applyAlignment="1" applyProtection="1">
      <alignment horizontal="center" vertical="center"/>
      <protection/>
    </xf>
    <xf numFmtId="0" fontId="20" fillId="0" borderId="138" xfId="0" applyFont="1" applyBorder="1" applyAlignment="1" applyProtection="1">
      <alignment horizontal="center" vertical="center"/>
      <protection/>
    </xf>
    <xf numFmtId="0" fontId="25" fillId="21" borderId="116" xfId="0" applyFont="1" applyFill="1" applyBorder="1" applyAlignment="1" applyProtection="1">
      <alignment horizontal="center" vertical="center"/>
      <protection locked="0"/>
    </xf>
    <xf numFmtId="0" fontId="25" fillId="21" borderId="39" xfId="0" applyFont="1" applyFill="1" applyBorder="1" applyAlignment="1" applyProtection="1">
      <alignment horizontal="center" vertical="center"/>
      <protection locked="0"/>
    </xf>
    <xf numFmtId="0" fontId="25" fillId="21" borderId="117" xfId="0" applyFont="1" applyFill="1" applyBorder="1" applyAlignment="1" applyProtection="1">
      <alignment horizontal="center" vertical="center"/>
      <protection locked="0"/>
    </xf>
    <xf numFmtId="0" fontId="18" fillId="0" borderId="120" xfId="0" applyFont="1" applyBorder="1" applyAlignment="1" applyProtection="1">
      <alignment horizontal="center" vertical="center"/>
      <protection/>
    </xf>
    <xf numFmtId="0" fontId="34" fillId="25" borderId="129" xfId="0" applyFont="1" applyFill="1" applyBorder="1" applyAlignment="1" applyProtection="1">
      <alignment horizontal="center" vertical="center"/>
      <protection/>
    </xf>
    <xf numFmtId="0" fontId="34" fillId="25" borderId="79" xfId="0" applyFont="1" applyFill="1" applyBorder="1" applyAlignment="1" applyProtection="1">
      <alignment horizontal="center" vertical="center"/>
      <protection/>
    </xf>
    <xf numFmtId="2" fontId="20" fillId="4" borderId="141" xfId="0" applyNumberFormat="1" applyFont="1" applyFill="1" applyBorder="1" applyAlignment="1" applyProtection="1">
      <alignment horizontal="center" vertical="center"/>
      <protection/>
    </xf>
    <xf numFmtId="0" fontId="20" fillId="25" borderId="14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20" fillId="25" borderId="109" xfId="0" applyFont="1" applyFill="1" applyBorder="1" applyAlignment="1" applyProtection="1">
      <alignment horizontal="center" vertical="center" wrapText="1"/>
      <protection/>
    </xf>
    <xf numFmtId="0" fontId="20" fillId="25" borderId="87" xfId="0" applyFont="1" applyFill="1" applyBorder="1" applyAlignment="1" applyProtection="1">
      <alignment horizontal="center" vertical="center"/>
      <protection/>
    </xf>
    <xf numFmtId="0" fontId="34" fillId="25" borderId="4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2"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18800" b="16979"/>
        <a:stretch>
          <a:fillRect/>
        </a:stretch>
      </xdr:blipFill>
      <xdr:spPr>
        <a:xfrm>
          <a:off x="0" y="9525"/>
          <a:ext cx="3267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4</xdr:col>
      <xdr:colOff>666750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18800" b="16979"/>
        <a:stretch>
          <a:fillRect/>
        </a:stretch>
      </xdr:blipFill>
      <xdr:spPr>
        <a:xfrm>
          <a:off x="0" y="47625"/>
          <a:ext cx="3771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18800" b="16979"/>
        <a:stretch>
          <a:fillRect/>
        </a:stretch>
      </xdr:blipFill>
      <xdr:spPr>
        <a:xfrm>
          <a:off x="0" y="0"/>
          <a:ext cx="3209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18800" b="16979"/>
        <a:stretch>
          <a:fillRect/>
        </a:stretch>
      </xdr:blipFill>
      <xdr:spPr>
        <a:xfrm>
          <a:off x="0" y="0"/>
          <a:ext cx="3457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47625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18800" b="16979"/>
        <a:stretch>
          <a:fillRect/>
        </a:stretch>
      </xdr:blipFill>
      <xdr:spPr>
        <a:xfrm>
          <a:off x="0" y="0"/>
          <a:ext cx="3533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180975</xdr:rowOff>
    </xdr:from>
    <xdr:to>
      <xdr:col>6</xdr:col>
      <xdr:colOff>123825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18800" b="16979"/>
        <a:stretch>
          <a:fillRect/>
        </a:stretch>
      </xdr:blipFill>
      <xdr:spPr>
        <a:xfrm>
          <a:off x="19050" y="180975"/>
          <a:ext cx="4219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DL51"/>
  <sheetViews>
    <sheetView showZeros="0" zoomScalePageLayoutView="0" workbookViewId="0" topLeftCell="A1">
      <selection activeCell="B13" sqref="B13:B41"/>
    </sheetView>
  </sheetViews>
  <sheetFormatPr defaultColWidth="11.421875" defaultRowHeight="12.75"/>
  <cols>
    <col min="1" max="1" width="9.421875" style="1" customWidth="1"/>
    <col min="2" max="2" width="14.7109375" style="1" bestFit="1" customWidth="1"/>
    <col min="3" max="3" width="14.7109375" style="2" customWidth="1"/>
    <col min="4" max="4" width="9.8515625" style="2" customWidth="1"/>
    <col min="5" max="5" width="13.28125" style="2" bestFit="1" customWidth="1"/>
    <col min="6" max="6" width="12.7109375" style="3" customWidth="1"/>
    <col min="7" max="7" width="10.140625" style="3" customWidth="1"/>
    <col min="8" max="8" width="25.7109375" style="4" customWidth="1"/>
    <col min="9" max="9" width="6.28125" style="5" bestFit="1" customWidth="1"/>
    <col min="10" max="10" width="6.421875" style="5" customWidth="1"/>
    <col min="11" max="11" width="7.421875" style="5" customWidth="1"/>
    <col min="12" max="12" width="6.421875" style="5" customWidth="1"/>
    <col min="13" max="13" width="6.00390625" style="5" customWidth="1"/>
    <col min="14" max="14" width="7.421875" style="5" customWidth="1"/>
    <col min="15" max="15" width="7.421875" style="6" customWidth="1"/>
    <col min="16" max="16" width="7.7109375" style="5" customWidth="1"/>
    <col min="17" max="17" width="5.8515625" style="5" customWidth="1"/>
    <col min="18" max="18" width="6.00390625" style="5" customWidth="1"/>
    <col min="19" max="19" width="6.28125" style="5" customWidth="1"/>
    <col min="20" max="20" width="7.421875" style="5" customWidth="1"/>
    <col min="21" max="21" width="7.421875" style="1" customWidth="1"/>
    <col min="22" max="23" width="7.421875" style="5" customWidth="1"/>
    <col min="24" max="24" width="7.421875" style="7" customWidth="1"/>
    <col min="25" max="26" width="6.28125" style="5" customWidth="1"/>
    <col min="27" max="27" width="8.7109375" style="5" customWidth="1"/>
    <col min="28" max="28" width="9.8515625" style="5" customWidth="1"/>
    <col min="29" max="29" width="6.421875" style="5" bestFit="1" customWidth="1"/>
    <col min="30" max="30" width="8.7109375" style="5" customWidth="1"/>
    <col min="31" max="31" width="6.28125" style="1" customWidth="1"/>
    <col min="32" max="32" width="7.57421875" style="5" customWidth="1"/>
    <col min="33" max="33" width="8.421875" style="1" customWidth="1"/>
    <col min="34" max="34" width="10.140625" style="5" customWidth="1"/>
    <col min="35" max="35" width="6.421875" style="5" bestFit="1" customWidth="1"/>
    <col min="36" max="36" width="9.00390625" style="5" customWidth="1"/>
    <col min="37" max="38" width="6.28125" style="5" customWidth="1"/>
    <col min="39" max="39" width="10.140625" style="5" customWidth="1"/>
    <col min="40" max="40" width="9.28125" style="1" customWidth="1"/>
    <col min="41" max="41" width="6.421875" style="5" bestFit="1" customWidth="1"/>
    <col min="42" max="42" width="8.00390625" style="5" customWidth="1"/>
    <col min="43" max="44" width="6.28125" style="5" customWidth="1"/>
    <col min="45" max="45" width="8.7109375" style="5" customWidth="1"/>
    <col min="46" max="46" width="9.28125" style="5" bestFit="1" customWidth="1"/>
    <col min="47" max="47" width="6.421875" style="1" bestFit="1" customWidth="1"/>
    <col min="48" max="48" width="8.421875" style="5" customWidth="1"/>
    <col min="49" max="49" width="6.28125" style="5" customWidth="1"/>
    <col min="50" max="50" width="10.7109375" style="8" customWidth="1"/>
    <col min="51" max="51" width="10.7109375" style="5" customWidth="1"/>
    <col min="52" max="52" width="10.57421875" style="5" customWidth="1"/>
    <col min="53" max="53" width="6.421875" style="5" bestFit="1" customWidth="1"/>
    <col min="54" max="54" width="9.00390625" style="5" customWidth="1"/>
    <col min="55" max="58" width="11.421875" style="5" customWidth="1"/>
    <col min="59" max="59" width="6.421875" style="5" bestFit="1" customWidth="1"/>
    <col min="60" max="60" width="10.421875" style="5" customWidth="1"/>
    <col min="61" max="64" width="11.421875" style="5" customWidth="1"/>
    <col min="65" max="65" width="6.421875" style="5" bestFit="1" customWidth="1"/>
    <col min="66" max="66" width="9.57421875" style="5" customWidth="1"/>
    <col min="67" max="67" width="11.421875" style="5" customWidth="1"/>
    <col min="68" max="68" width="9.140625" style="5" customWidth="1"/>
    <col min="69" max="69" width="9.57421875" style="5" customWidth="1"/>
    <col min="70" max="70" width="9.28125" style="5" customWidth="1"/>
    <col min="71" max="71" width="6.421875" style="5" bestFit="1" customWidth="1"/>
    <col min="72" max="72" width="10.140625" style="5" customWidth="1"/>
    <col min="73" max="73" width="11.421875" style="5" customWidth="1"/>
    <col min="74" max="75" width="6.57421875" style="5" bestFit="1" customWidth="1"/>
    <col min="76" max="76" width="9.28125" style="5" bestFit="1" customWidth="1"/>
    <col min="77" max="77" width="6.421875" style="5" bestFit="1" customWidth="1"/>
    <col min="78" max="78" width="10.00390625" style="5" customWidth="1"/>
    <col min="79" max="16384" width="11.421875" style="5" customWidth="1"/>
  </cols>
  <sheetData>
    <row r="1" spans="1:55" s="12" customFormat="1" ht="30" customHeight="1">
      <c r="A1" s="9"/>
      <c r="B1" s="9"/>
      <c r="C1" s="9"/>
      <c r="D1" s="9"/>
      <c r="E1" s="9"/>
      <c r="F1" s="9"/>
      <c r="G1" s="9"/>
      <c r="H1" s="9"/>
      <c r="I1" s="392" t="s">
        <v>0</v>
      </c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393"/>
      <c r="AY1" s="393"/>
      <c r="AZ1" s="393"/>
      <c r="BA1" s="393"/>
      <c r="BB1" s="393"/>
      <c r="BC1" s="11"/>
    </row>
    <row r="2" spans="1:55" ht="19.5">
      <c r="A2" s="13"/>
      <c r="B2" s="13"/>
      <c r="C2" s="13"/>
      <c r="D2" s="13"/>
      <c r="E2" s="13"/>
      <c r="F2" s="13"/>
      <c r="G2" s="13"/>
      <c r="H2" s="14" t="s">
        <v>1</v>
      </c>
      <c r="I2" s="394" t="s">
        <v>65</v>
      </c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BC2" s="16"/>
    </row>
    <row r="3" spans="1:55" ht="10.5" customHeight="1">
      <c r="A3" s="13"/>
      <c r="B3" s="13"/>
      <c r="C3" s="13"/>
      <c r="D3" s="13"/>
      <c r="E3" s="13"/>
      <c r="F3" s="13"/>
      <c r="G3" s="13"/>
      <c r="H3" s="1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BC3" s="16"/>
    </row>
    <row r="4" spans="1:55" ht="19.5">
      <c r="A4" s="18"/>
      <c r="B4" s="18"/>
      <c r="C4" s="18"/>
      <c r="D4" s="18"/>
      <c r="E4" s="18"/>
      <c r="F4" s="18"/>
      <c r="G4" s="18"/>
      <c r="H4" s="19" t="s">
        <v>3</v>
      </c>
      <c r="I4" s="395" t="s">
        <v>49</v>
      </c>
      <c r="J4" s="395"/>
      <c r="K4" s="395"/>
      <c r="L4" s="395"/>
      <c r="M4" s="395"/>
      <c r="N4" s="396" t="s">
        <v>5</v>
      </c>
      <c r="O4" s="396"/>
      <c r="P4" s="397">
        <v>41427</v>
      </c>
      <c r="Q4" s="397"/>
      <c r="R4" s="397"/>
      <c r="S4" s="397"/>
      <c r="T4" s="397"/>
      <c r="U4" s="397"/>
      <c r="V4" s="397"/>
      <c r="W4" s="397"/>
      <c r="X4" s="397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386"/>
      <c r="AY4" s="386"/>
      <c r="AZ4" s="386"/>
      <c r="BA4" s="386"/>
      <c r="BB4" s="386"/>
      <c r="BC4" s="16"/>
    </row>
    <row r="5" spans="3:49" ht="31.5" customHeight="1">
      <c r="C5" s="21"/>
      <c r="D5" s="21"/>
      <c r="E5" s="22"/>
      <c r="H5" s="23"/>
      <c r="I5" s="24"/>
      <c r="J5" s="24"/>
      <c r="K5" s="24"/>
      <c r="L5" s="24"/>
      <c r="M5" s="24"/>
      <c r="N5" s="24"/>
      <c r="O5" s="24"/>
      <c r="P5" s="24"/>
      <c r="Q5" s="25"/>
      <c r="R5" s="26"/>
      <c r="S5" s="26"/>
      <c r="T5" s="26"/>
      <c r="U5" s="26"/>
      <c r="V5" s="24"/>
      <c r="W5" s="24"/>
      <c r="X5" s="27"/>
      <c r="Y5" s="24"/>
      <c r="Z5" s="24"/>
      <c r="AA5" s="24"/>
      <c r="AB5" s="25"/>
      <c r="AC5" s="26"/>
      <c r="AD5" s="26"/>
      <c r="AE5" s="26"/>
      <c r="AF5" s="26"/>
      <c r="AG5" s="26"/>
      <c r="AH5" s="24"/>
      <c r="AI5" s="24"/>
      <c r="AJ5" s="25"/>
      <c r="AK5" s="26"/>
      <c r="AL5" s="26"/>
      <c r="AM5" s="26"/>
      <c r="AN5" s="26"/>
      <c r="AO5" s="24"/>
      <c r="AP5" s="24"/>
      <c r="AQ5" s="26"/>
      <c r="AR5" s="25"/>
      <c r="AS5" s="26"/>
      <c r="AT5" s="26"/>
      <c r="AU5" s="26"/>
      <c r="AV5" s="24"/>
      <c r="AW5" s="25"/>
    </row>
    <row r="6" spans="1:73" ht="20.25">
      <c r="A6" s="387" t="s">
        <v>6</v>
      </c>
      <c r="B6" s="388"/>
      <c r="C6" s="389"/>
      <c r="E6" s="398" t="s">
        <v>7</v>
      </c>
      <c r="F6" s="399"/>
      <c r="G6" s="29"/>
      <c r="I6" s="31"/>
      <c r="J6" s="148" t="s">
        <v>63</v>
      </c>
      <c r="K6" s="148"/>
      <c r="L6" s="148"/>
      <c r="M6" s="148"/>
      <c r="N6" s="148"/>
      <c r="O6" s="148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90"/>
      <c r="AY6" s="390"/>
      <c r="AZ6" s="390"/>
      <c r="BA6" s="390"/>
      <c r="BB6" s="390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</row>
    <row r="7" spans="1:116" ht="21" thickBot="1">
      <c r="A7" s="91"/>
      <c r="B7" s="91"/>
      <c r="C7" s="91"/>
      <c r="D7" s="28"/>
      <c r="E7" s="28"/>
      <c r="G7" s="29"/>
      <c r="H7" s="141"/>
      <c r="I7" s="31"/>
      <c r="J7" s="183"/>
      <c r="K7" s="184"/>
      <c r="L7" s="184"/>
      <c r="M7" s="184"/>
      <c r="N7" s="184"/>
      <c r="O7" s="184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142"/>
      <c r="AY7" s="142"/>
      <c r="AZ7" s="142"/>
      <c r="BA7" s="142"/>
      <c r="BB7" s="142"/>
      <c r="BC7" s="8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CA7" s="412" t="s">
        <v>8</v>
      </c>
      <c r="CB7" s="412"/>
      <c r="CC7" s="412"/>
      <c r="CD7" s="412"/>
      <c r="CE7" s="412"/>
      <c r="CF7" s="412"/>
      <c r="CG7"/>
      <c r="CH7"/>
      <c r="CI7" s="32" t="s">
        <v>90</v>
      </c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</row>
    <row r="8" spans="1:116" ht="19.5" customHeight="1" thickBot="1" thickTop="1">
      <c r="A8" s="33" t="s">
        <v>120</v>
      </c>
      <c r="B8" s="33"/>
      <c r="C8" s="21"/>
      <c r="D8" s="21"/>
      <c r="E8" s="21"/>
      <c r="G8" s="34"/>
      <c r="H8" s="5"/>
      <c r="O8" s="5"/>
      <c r="Q8" s="35"/>
      <c r="R8" s="36"/>
      <c r="S8" s="36"/>
      <c r="T8" s="36"/>
      <c r="U8" s="36"/>
      <c r="X8" s="8"/>
      <c r="AB8" s="35"/>
      <c r="AC8" s="36"/>
      <c r="AD8" s="36"/>
      <c r="AE8" s="36"/>
      <c r="AF8" s="36"/>
      <c r="AG8" s="36"/>
      <c r="AJ8" s="35"/>
      <c r="AK8" s="36"/>
      <c r="AL8" s="36"/>
      <c r="AM8" s="36"/>
      <c r="AN8" s="36"/>
      <c r="AQ8" s="36"/>
      <c r="AR8" s="35"/>
      <c r="AS8" s="36"/>
      <c r="AT8" s="36"/>
      <c r="AU8" s="36"/>
      <c r="AW8" s="35"/>
      <c r="AX8" s="391"/>
      <c r="AY8" s="391"/>
      <c r="AZ8" s="391"/>
      <c r="BA8" s="391"/>
      <c r="BB8" s="391"/>
      <c r="BC8" s="368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CA8" s="413" t="s">
        <v>11</v>
      </c>
      <c r="CB8" s="413"/>
      <c r="CC8" s="413"/>
      <c r="CD8" s="413"/>
      <c r="CE8" s="413"/>
      <c r="CF8" s="413"/>
      <c r="CG8" s="414" t="s">
        <v>10</v>
      </c>
      <c r="CH8" s="414"/>
      <c r="CI8" s="37">
        <v>1</v>
      </c>
      <c r="CJ8" s="37">
        <v>2</v>
      </c>
      <c r="CK8" s="37">
        <v>3</v>
      </c>
      <c r="CL8" s="37">
        <v>4</v>
      </c>
      <c r="CM8" s="37">
        <v>5</v>
      </c>
      <c r="CN8" s="37">
        <v>6</v>
      </c>
      <c r="CO8" s="37">
        <v>7</v>
      </c>
      <c r="CP8" s="37">
        <v>8</v>
      </c>
      <c r="CQ8" s="37">
        <v>9</v>
      </c>
      <c r="CR8" s="37">
        <v>10</v>
      </c>
      <c r="CS8" s="37">
        <v>11</v>
      </c>
      <c r="CT8" s="37">
        <v>12</v>
      </c>
      <c r="CU8" s="37">
        <v>13</v>
      </c>
      <c r="CV8" s="37">
        <v>14</v>
      </c>
      <c r="CW8" s="37">
        <v>15</v>
      </c>
      <c r="CX8" s="37">
        <v>16</v>
      </c>
      <c r="CY8" s="37">
        <v>17</v>
      </c>
      <c r="CZ8" s="37">
        <v>18</v>
      </c>
      <c r="DA8" s="37">
        <v>19</v>
      </c>
      <c r="DB8" s="37">
        <v>20</v>
      </c>
      <c r="DC8" s="37">
        <v>21</v>
      </c>
      <c r="DD8" s="37">
        <v>22</v>
      </c>
      <c r="DE8" s="37">
        <v>23</v>
      </c>
      <c r="DF8" s="37">
        <v>24</v>
      </c>
      <c r="DG8" s="37">
        <v>25</v>
      </c>
      <c r="DH8" s="37">
        <v>26</v>
      </c>
      <c r="DI8" s="37">
        <v>27</v>
      </c>
      <c r="DJ8" s="37">
        <v>28</v>
      </c>
      <c r="DK8" s="37">
        <v>29</v>
      </c>
      <c r="DL8" s="37">
        <v>30</v>
      </c>
    </row>
    <row r="9" spans="1:116" s="4" customFormat="1" ht="35.25" customHeight="1" thickBot="1" thickTop="1">
      <c r="A9" s="38"/>
      <c r="B9" s="38"/>
      <c r="C9" s="39"/>
      <c r="D9" s="39"/>
      <c r="E9" s="39"/>
      <c r="F9" s="40"/>
      <c r="G9" s="40"/>
      <c r="H9" s="40"/>
      <c r="I9" s="402" t="s">
        <v>11</v>
      </c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1" t="s">
        <v>12</v>
      </c>
      <c r="Z9" s="384"/>
      <c r="AA9" s="384"/>
      <c r="AB9" s="384"/>
      <c r="AC9" s="384"/>
      <c r="AD9" s="384"/>
      <c r="AE9" s="401" t="s">
        <v>79</v>
      </c>
      <c r="AF9" s="384"/>
      <c r="AG9" s="384"/>
      <c r="AH9" s="384"/>
      <c r="AI9" s="384"/>
      <c r="AJ9" s="384"/>
      <c r="AK9" s="401" t="s">
        <v>81</v>
      </c>
      <c r="AL9" s="384"/>
      <c r="AM9" s="384"/>
      <c r="AN9" s="384"/>
      <c r="AO9" s="384"/>
      <c r="AP9" s="384"/>
      <c r="AQ9" s="401" t="s">
        <v>82</v>
      </c>
      <c r="AR9" s="384"/>
      <c r="AS9" s="384"/>
      <c r="AT9" s="384"/>
      <c r="AU9" s="384"/>
      <c r="AV9" s="384"/>
      <c r="AW9" s="401" t="s">
        <v>83</v>
      </c>
      <c r="AX9" s="385"/>
      <c r="AY9" s="385"/>
      <c r="AZ9" s="385"/>
      <c r="BA9" s="385"/>
      <c r="BB9" s="385"/>
      <c r="BC9" s="383" t="s">
        <v>84</v>
      </c>
      <c r="BD9" s="385"/>
      <c r="BE9" s="385"/>
      <c r="BF9" s="385"/>
      <c r="BG9" s="385"/>
      <c r="BH9" s="385"/>
      <c r="BI9" s="383" t="s">
        <v>85</v>
      </c>
      <c r="BJ9" s="385"/>
      <c r="BK9" s="385"/>
      <c r="BL9" s="385"/>
      <c r="BM9" s="385"/>
      <c r="BN9" s="385"/>
      <c r="BO9" s="383" t="s">
        <v>86</v>
      </c>
      <c r="BP9" s="385"/>
      <c r="BQ9" s="385"/>
      <c r="BR9" s="385"/>
      <c r="BS9" s="385"/>
      <c r="BT9" s="385"/>
      <c r="BU9" s="383" t="s">
        <v>87</v>
      </c>
      <c r="BV9" s="384"/>
      <c r="BW9" s="384"/>
      <c r="BX9" s="384"/>
      <c r="BY9" s="384"/>
      <c r="BZ9" s="384"/>
      <c r="CA9" s="415" t="s">
        <v>13</v>
      </c>
      <c r="CB9" s="415"/>
      <c r="CC9" s="416" t="s">
        <v>14</v>
      </c>
      <c r="CD9" s="416"/>
      <c r="CE9" s="416"/>
      <c r="CF9" s="416"/>
      <c r="CG9" s="417" t="s">
        <v>88</v>
      </c>
      <c r="CH9" s="420" t="s">
        <v>89</v>
      </c>
      <c r="CI9" s="37">
        <f>LARGE($C$13:$C$42,1)</f>
        <v>40.5</v>
      </c>
      <c r="CJ9" s="37">
        <f>LARGE($C$13:$C$42,2)</f>
        <v>39.25</v>
      </c>
      <c r="CK9" s="37">
        <f>LARGE($C$13:$C$42,3)</f>
        <v>37.25</v>
      </c>
      <c r="CL9" s="37">
        <f>LARGE($C$13:$C$42,4)</f>
        <v>36.5</v>
      </c>
      <c r="CM9" s="37">
        <f>LARGE($C$13:$C$42,5)</f>
        <v>35.75</v>
      </c>
      <c r="CN9" s="37">
        <f>LARGE($C$13:$C$42,6)</f>
        <v>35.25</v>
      </c>
      <c r="CO9" s="37">
        <f>LARGE($C$13:$C$42,7)</f>
        <v>35</v>
      </c>
      <c r="CP9" s="37">
        <f>LARGE($C$13:$C$42,8)</f>
        <v>34</v>
      </c>
      <c r="CQ9" s="37">
        <f>LARGE($C$13:$C$42,9)</f>
        <v>33.5</v>
      </c>
      <c r="CR9" s="37">
        <f>LARGE($C$13:$C$42,10)</f>
        <v>33.25</v>
      </c>
      <c r="CS9" s="37">
        <f>LARGE($C$13:$C$42,11)</f>
        <v>32.5</v>
      </c>
      <c r="CT9" s="37">
        <f>LARGE($C$13:$C$42,12)</f>
        <v>31.75</v>
      </c>
      <c r="CU9" s="37">
        <f>LARGE($C$13:$C$42,13)</f>
        <v>31.25</v>
      </c>
      <c r="CV9" s="37">
        <f>LARGE($C$13:$C$42,14)</f>
        <v>29</v>
      </c>
      <c r="CW9" s="37">
        <f>LARGE($C$13:$C$42,15)</f>
        <v>28</v>
      </c>
      <c r="CX9" s="37">
        <f>LARGE($C$13:$C$42,16)</f>
        <v>27.75</v>
      </c>
      <c r="CY9" s="37">
        <f>LARGE($C$13:$C$42,17)</f>
        <v>26</v>
      </c>
      <c r="CZ9" s="37">
        <f>LARGE($C$13:$C$42,18)</f>
        <v>24.5</v>
      </c>
      <c r="DA9" s="37">
        <f>LARGE($C$13:$C$42,19)</f>
        <v>0</v>
      </c>
      <c r="DB9" s="37">
        <f>LARGE($C$13:$C$42,20)</f>
        <v>0</v>
      </c>
      <c r="DC9" s="37">
        <f>LARGE($C$13:$C$42,21)</f>
        <v>0</v>
      </c>
      <c r="DD9" s="37">
        <f>LARGE($C$13:$C$42,22)</f>
        <v>0</v>
      </c>
      <c r="DE9" s="37">
        <f>LARGE($C$13:$C$42,23)</f>
        <v>0</v>
      </c>
      <c r="DF9" s="37">
        <f>LARGE($C$13:$C$42,24)</f>
        <v>0</v>
      </c>
      <c r="DG9" s="37">
        <f>LARGE($C$13:$C$42,25)</f>
        <v>0</v>
      </c>
      <c r="DH9" s="37">
        <f>LARGE($C$13:$C$42,26)</f>
        <v>0</v>
      </c>
      <c r="DI9" s="37">
        <f>LARGE($C$13:$C$42,27)</f>
        <v>0</v>
      </c>
      <c r="DJ9" s="37">
        <f>LARGE($C$13:$C$42,28)</f>
        <v>0</v>
      </c>
      <c r="DK9" s="37">
        <f>LARGE($C$13:$C$42,29)</f>
        <v>0</v>
      </c>
      <c r="DL9" s="37">
        <f>LARGE($C$13:$C$42,30)</f>
        <v>0</v>
      </c>
    </row>
    <row r="10" spans="1:116" s="4" customFormat="1" ht="35.25" customHeight="1" thickBot="1" thickTop="1">
      <c r="A10" s="374" t="s">
        <v>121</v>
      </c>
      <c r="B10" s="374" t="s">
        <v>98</v>
      </c>
      <c r="C10" s="408" t="s">
        <v>396</v>
      </c>
      <c r="D10" s="411" t="s">
        <v>15</v>
      </c>
      <c r="E10" s="411" t="s">
        <v>395</v>
      </c>
      <c r="F10" s="374" t="s">
        <v>122</v>
      </c>
      <c r="G10" s="370" t="s">
        <v>71</v>
      </c>
      <c r="H10" s="374" t="s">
        <v>21</v>
      </c>
      <c r="I10" s="405" t="s">
        <v>16</v>
      </c>
      <c r="J10" s="405"/>
      <c r="K10" s="405"/>
      <c r="L10" s="407" t="s">
        <v>77</v>
      </c>
      <c r="M10" s="407"/>
      <c r="N10" s="407"/>
      <c r="O10" s="407"/>
      <c r="P10" s="405" t="s">
        <v>17</v>
      </c>
      <c r="Q10" s="405"/>
      <c r="R10" s="405"/>
      <c r="S10" s="405"/>
      <c r="T10" s="405"/>
      <c r="U10" s="405"/>
      <c r="V10" s="405"/>
      <c r="W10" s="405"/>
      <c r="X10" s="405"/>
      <c r="Y10" s="174"/>
      <c r="Z10" s="377" t="s">
        <v>18</v>
      </c>
      <c r="AA10" s="378"/>
      <c r="AB10" s="378"/>
      <c r="AC10" s="378"/>
      <c r="AD10" s="379"/>
      <c r="AE10" s="403"/>
      <c r="AF10" s="377" t="s">
        <v>18</v>
      </c>
      <c r="AG10" s="378"/>
      <c r="AH10" s="378"/>
      <c r="AI10" s="378"/>
      <c r="AJ10" s="379"/>
      <c r="AK10" s="173"/>
      <c r="AL10" s="377" t="s">
        <v>18</v>
      </c>
      <c r="AM10" s="378"/>
      <c r="AN10" s="378"/>
      <c r="AO10" s="378"/>
      <c r="AP10" s="379"/>
      <c r="AQ10" s="173"/>
      <c r="AR10" s="377" t="s">
        <v>18</v>
      </c>
      <c r="AS10" s="378"/>
      <c r="AT10" s="378"/>
      <c r="AU10" s="378"/>
      <c r="AV10" s="378"/>
      <c r="AW10" s="173"/>
      <c r="AX10" s="377" t="s">
        <v>18</v>
      </c>
      <c r="AY10" s="378"/>
      <c r="AZ10" s="378"/>
      <c r="BA10" s="378"/>
      <c r="BB10" s="379"/>
      <c r="BC10" s="173"/>
      <c r="BD10" s="377" t="s">
        <v>18</v>
      </c>
      <c r="BE10" s="378"/>
      <c r="BF10" s="378"/>
      <c r="BG10" s="378"/>
      <c r="BH10" s="379"/>
      <c r="BI10" s="173"/>
      <c r="BJ10" s="377" t="s">
        <v>18</v>
      </c>
      <c r="BK10" s="378"/>
      <c r="BL10" s="378"/>
      <c r="BM10" s="378"/>
      <c r="BN10" s="379"/>
      <c r="BO10" s="173"/>
      <c r="BP10" s="377" t="s">
        <v>18</v>
      </c>
      <c r="BQ10" s="378"/>
      <c r="BR10" s="378"/>
      <c r="BS10" s="378"/>
      <c r="BT10" s="379"/>
      <c r="BU10" s="173"/>
      <c r="BV10" s="377" t="s">
        <v>18</v>
      </c>
      <c r="BW10" s="378"/>
      <c r="BX10" s="378"/>
      <c r="BY10" s="378"/>
      <c r="BZ10" s="379"/>
      <c r="CA10" s="415"/>
      <c r="CB10" s="415"/>
      <c r="CC10" s="418" t="s">
        <v>19</v>
      </c>
      <c r="CD10" s="419"/>
      <c r="CE10" s="418" t="s">
        <v>20</v>
      </c>
      <c r="CF10" s="419"/>
      <c r="CG10" s="417"/>
      <c r="CH10" s="420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</row>
    <row r="11" spans="1:116" s="4" customFormat="1" ht="35.25" customHeight="1" thickBot="1" thickTop="1">
      <c r="A11" s="375"/>
      <c r="B11" s="375"/>
      <c r="C11" s="409"/>
      <c r="D11" s="411"/>
      <c r="E11" s="411"/>
      <c r="F11" s="375"/>
      <c r="G11" s="371"/>
      <c r="H11" s="375"/>
      <c r="I11" s="405"/>
      <c r="J11" s="405"/>
      <c r="K11" s="405"/>
      <c r="L11" s="407"/>
      <c r="M11" s="407"/>
      <c r="N11" s="407"/>
      <c r="O11" s="407"/>
      <c r="P11" s="373" t="s">
        <v>22</v>
      </c>
      <c r="Q11" s="373"/>
      <c r="R11" s="406" t="s">
        <v>23</v>
      </c>
      <c r="S11" s="406"/>
      <c r="T11" s="406"/>
      <c r="U11" s="382" t="s">
        <v>119</v>
      </c>
      <c r="V11" s="400" t="s">
        <v>25</v>
      </c>
      <c r="W11" s="400"/>
      <c r="X11" s="400"/>
      <c r="Y11" s="175"/>
      <c r="Z11" s="380" t="s">
        <v>22</v>
      </c>
      <c r="AA11" s="381"/>
      <c r="AB11" s="231" t="s">
        <v>73</v>
      </c>
      <c r="AC11" s="382" t="s">
        <v>119</v>
      </c>
      <c r="AD11" s="175"/>
      <c r="AE11" s="404"/>
      <c r="AF11" s="380" t="s">
        <v>22</v>
      </c>
      <c r="AG11" s="381"/>
      <c r="AH11" s="179" t="s">
        <v>73</v>
      </c>
      <c r="AI11" s="382" t="s">
        <v>119</v>
      </c>
      <c r="AJ11" s="173"/>
      <c r="AK11" s="173"/>
      <c r="AL11" s="380" t="s">
        <v>22</v>
      </c>
      <c r="AM11" s="381"/>
      <c r="AN11" s="176" t="s">
        <v>73</v>
      </c>
      <c r="AO11" s="382" t="s">
        <v>119</v>
      </c>
      <c r="AP11" s="173"/>
      <c r="AQ11" s="173"/>
      <c r="AR11" s="173" t="s">
        <v>22</v>
      </c>
      <c r="AS11" s="173"/>
      <c r="AT11" s="173" t="s">
        <v>73</v>
      </c>
      <c r="AU11" s="382" t="s">
        <v>119</v>
      </c>
      <c r="AV11" s="173"/>
      <c r="AW11" s="173"/>
      <c r="AX11" s="380" t="s">
        <v>22</v>
      </c>
      <c r="AY11" s="381"/>
      <c r="AZ11" s="173" t="s">
        <v>73</v>
      </c>
      <c r="BA11" s="382" t="s">
        <v>119</v>
      </c>
      <c r="BB11" s="173"/>
      <c r="BC11" s="173"/>
      <c r="BD11" s="380" t="s">
        <v>22</v>
      </c>
      <c r="BE11" s="381"/>
      <c r="BF11" s="92" t="s">
        <v>73</v>
      </c>
      <c r="BG11" s="382" t="s">
        <v>119</v>
      </c>
      <c r="BH11" s="173"/>
      <c r="BI11" s="173"/>
      <c r="BJ11" s="380" t="s">
        <v>22</v>
      </c>
      <c r="BK11" s="381"/>
      <c r="BL11" s="92" t="s">
        <v>73</v>
      </c>
      <c r="BM11" s="382" t="s">
        <v>119</v>
      </c>
      <c r="BN11" s="173"/>
      <c r="BO11" s="173"/>
      <c r="BP11" s="380" t="s">
        <v>22</v>
      </c>
      <c r="BQ11" s="381"/>
      <c r="BR11" s="92" t="s">
        <v>73</v>
      </c>
      <c r="BS11" s="382" t="s">
        <v>119</v>
      </c>
      <c r="BT11" s="173"/>
      <c r="BU11" s="173"/>
      <c r="BV11" s="380" t="s">
        <v>22</v>
      </c>
      <c r="BW11" s="381"/>
      <c r="BX11" s="92" t="s">
        <v>73</v>
      </c>
      <c r="BY11" s="382" t="s">
        <v>119</v>
      </c>
      <c r="BZ11" s="173"/>
      <c r="CA11" s="43">
        <v>0.5</v>
      </c>
      <c r="CB11" s="44">
        <v>0.5</v>
      </c>
      <c r="CC11" s="41">
        <v>1</v>
      </c>
      <c r="CD11" s="45">
        <v>0.5</v>
      </c>
      <c r="CE11" s="45">
        <v>1</v>
      </c>
      <c r="CF11" s="42">
        <v>0.5</v>
      </c>
      <c r="CG11" s="417"/>
      <c r="CH11" s="420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</row>
    <row r="12" spans="1:116" s="4" customFormat="1" ht="35.25" customHeight="1" thickBot="1">
      <c r="A12" s="369"/>
      <c r="B12" s="369"/>
      <c r="C12" s="410"/>
      <c r="D12" s="411"/>
      <c r="E12" s="411"/>
      <c r="F12" s="369"/>
      <c r="G12" s="372"/>
      <c r="H12" s="369"/>
      <c r="I12" s="311" t="s">
        <v>50</v>
      </c>
      <c r="J12" s="312" t="s">
        <v>51</v>
      </c>
      <c r="K12" s="298" t="s">
        <v>52</v>
      </c>
      <c r="L12" s="180" t="s">
        <v>61</v>
      </c>
      <c r="M12" s="324" t="s">
        <v>62</v>
      </c>
      <c r="N12" s="324" t="s">
        <v>24</v>
      </c>
      <c r="O12" s="298" t="s">
        <v>66</v>
      </c>
      <c r="P12" s="180" t="s">
        <v>56</v>
      </c>
      <c r="Q12" s="324" t="s">
        <v>57</v>
      </c>
      <c r="R12" s="324" t="s">
        <v>58</v>
      </c>
      <c r="S12" s="324" t="s">
        <v>59</v>
      </c>
      <c r="T12" s="324" t="s">
        <v>60</v>
      </c>
      <c r="U12" s="382"/>
      <c r="V12" s="49" t="s">
        <v>53</v>
      </c>
      <c r="W12" s="50" t="s">
        <v>54</v>
      </c>
      <c r="X12" s="46" t="s">
        <v>55</v>
      </c>
      <c r="Y12" s="51" t="s">
        <v>400</v>
      </c>
      <c r="Z12" s="178" t="s">
        <v>74</v>
      </c>
      <c r="AA12" s="281" t="s">
        <v>75</v>
      </c>
      <c r="AB12" s="282" t="s">
        <v>76</v>
      </c>
      <c r="AC12" s="382"/>
      <c r="AD12" s="284" t="s">
        <v>80</v>
      </c>
      <c r="AE12" s="51" t="s">
        <v>400</v>
      </c>
      <c r="AF12" s="177" t="s">
        <v>74</v>
      </c>
      <c r="AG12" s="178" t="s">
        <v>75</v>
      </c>
      <c r="AH12" s="52" t="s">
        <v>76</v>
      </c>
      <c r="AI12" s="382"/>
      <c r="AJ12" s="182" t="s">
        <v>80</v>
      </c>
      <c r="AK12" s="53" t="s">
        <v>400</v>
      </c>
      <c r="AL12" s="171" t="s">
        <v>74</v>
      </c>
      <c r="AM12" s="181" t="s">
        <v>75</v>
      </c>
      <c r="AN12" s="180" t="s">
        <v>76</v>
      </c>
      <c r="AO12" s="382"/>
      <c r="AP12" s="182" t="s">
        <v>80</v>
      </c>
      <c r="AQ12" s="48" t="s">
        <v>400</v>
      </c>
      <c r="AR12" s="47" t="s">
        <v>74</v>
      </c>
      <c r="AS12" s="48" t="s">
        <v>75</v>
      </c>
      <c r="AT12" s="177" t="s">
        <v>76</v>
      </c>
      <c r="AU12" s="382"/>
      <c r="AV12" s="182" t="s">
        <v>80</v>
      </c>
      <c r="AW12" s="48" t="s">
        <v>400</v>
      </c>
      <c r="AX12" s="47" t="s">
        <v>74</v>
      </c>
      <c r="AY12" s="48" t="s">
        <v>75</v>
      </c>
      <c r="AZ12" s="177" t="s">
        <v>76</v>
      </c>
      <c r="BA12" s="382"/>
      <c r="BB12" s="182" t="s">
        <v>80</v>
      </c>
      <c r="BC12" s="48" t="s">
        <v>400</v>
      </c>
      <c r="BD12" s="47" t="s">
        <v>74</v>
      </c>
      <c r="BE12" s="48" t="s">
        <v>75</v>
      </c>
      <c r="BF12" s="177" t="s">
        <v>76</v>
      </c>
      <c r="BG12" s="382"/>
      <c r="BH12" s="182" t="s">
        <v>80</v>
      </c>
      <c r="BI12" s="48" t="s">
        <v>400</v>
      </c>
      <c r="BJ12" s="47" t="s">
        <v>74</v>
      </c>
      <c r="BK12" s="48" t="s">
        <v>75</v>
      </c>
      <c r="BL12" s="177" t="s">
        <v>76</v>
      </c>
      <c r="BM12" s="382"/>
      <c r="BN12" s="182" t="s">
        <v>80</v>
      </c>
      <c r="BO12" s="48" t="s">
        <v>400</v>
      </c>
      <c r="BP12" s="47" t="s">
        <v>74</v>
      </c>
      <c r="BQ12" s="48" t="s">
        <v>75</v>
      </c>
      <c r="BR12" s="177" t="s">
        <v>76</v>
      </c>
      <c r="BS12" s="382"/>
      <c r="BT12" s="182" t="s">
        <v>80</v>
      </c>
      <c r="BU12" s="48" t="s">
        <v>400</v>
      </c>
      <c r="BV12" s="47" t="s">
        <v>74</v>
      </c>
      <c r="BW12" s="48" t="s">
        <v>75</v>
      </c>
      <c r="BX12" s="177" t="s">
        <v>76</v>
      </c>
      <c r="BY12" s="382"/>
      <c r="BZ12" s="182" t="s">
        <v>80</v>
      </c>
      <c r="CA12" s="54" t="s">
        <v>27</v>
      </c>
      <c r="CB12" s="55" t="s">
        <v>28</v>
      </c>
      <c r="CC12" s="56" t="s">
        <v>27</v>
      </c>
      <c r="CD12" s="57" t="s">
        <v>28</v>
      </c>
      <c r="CE12" s="57" t="s">
        <v>27</v>
      </c>
      <c r="CF12" s="58" t="s">
        <v>28</v>
      </c>
      <c r="CG12" s="59" t="s">
        <v>26</v>
      </c>
      <c r="CH12" s="60" t="s">
        <v>26</v>
      </c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</row>
    <row r="13" spans="1:116" s="16" customFormat="1" ht="19.5" customHeight="1">
      <c r="A13" s="157">
        <f aca="true" t="shared" si="0" ref="A13:A41">IF(ISBLANK(F13),"/",IF(ISBLANK(G13),MATCH(C13,CI$9:DL$9,0),"-"))</f>
        <v>6</v>
      </c>
      <c r="B13" s="163" t="str">
        <f>IF(C13&gt;=36.5,$B$48,IF(C13&lt;=0,"--",IF(C13&gt;=27.5,$B$49,IF(C13&lt;=27.4,$B$50))))</f>
        <v>ARGENT</v>
      </c>
      <c r="C13" s="159">
        <f>IF(ISBLANK(G13),SUM(D13+E13),0)</f>
        <v>35.25</v>
      </c>
      <c r="D13" s="159">
        <f>IF(ISBLANK(G13),SUM(O13+X13),"Forfait")</f>
        <v>22.25</v>
      </c>
      <c r="E13" s="376">
        <f>IF(ISBLANK(G13),ROUND(IF((COUNT(AD13,AJ13,AP13,AV13,BB13,BH13,BN13,BT13))=0,0,IF((COUNT(AD13,AJ13,AP13,AV13,BB13,BH13,BN13,BT13))&lt;=4,AVERAGE(LARGE((AD13,AJ13,AP13,AV13,BB13,BH13,BN13,BT13),1),LARGE((AD13,AJ13,AP13,AV13,BB13,BH13,BN13,BT13),2)),AVERAGE(LARGE((AD13,AJ13,AP13,AV13,BB13,BH13,BN13,BT13),1),LARGE((AD13,AJ13,AP13,AV13,BB13,BH13,BN13,BT13),2),LARGE((AD13,AJ13,AP13,AV13,BB13,BH13,BN13,BT13),3),LARGE((AD13,AJ13,AP13,AV13,BB13,BH13,BN13,BT13),4)))),2),"Forfait")</f>
        <v>13</v>
      </c>
      <c r="F13" s="359" t="s">
        <v>176</v>
      </c>
      <c r="G13" s="63"/>
      <c r="H13" s="360" t="s">
        <v>150</v>
      </c>
      <c r="I13" s="237">
        <v>4</v>
      </c>
      <c r="J13" s="101">
        <v>6</v>
      </c>
      <c r="K13" s="260">
        <v>13</v>
      </c>
      <c r="L13" s="237">
        <v>4</v>
      </c>
      <c r="M13" s="101">
        <v>4.5</v>
      </c>
      <c r="N13" s="101"/>
      <c r="O13" s="152">
        <f aca="true" t="shared" si="1" ref="O13:O41">SUM((SUM(L13:M13)/2)-N13)</f>
        <v>4.25</v>
      </c>
      <c r="P13" s="237">
        <v>3</v>
      </c>
      <c r="Q13" s="101">
        <v>3</v>
      </c>
      <c r="R13" s="101">
        <v>5</v>
      </c>
      <c r="S13" s="101">
        <v>4</v>
      </c>
      <c r="T13" s="101">
        <v>3</v>
      </c>
      <c r="U13" s="101"/>
      <c r="V13" s="151">
        <f aca="true" t="shared" si="2" ref="V13:V41">P13+Q13</f>
        <v>6</v>
      </c>
      <c r="W13" s="151">
        <f aca="true" t="shared" si="3" ref="W13:W41">+R13+S13+T13</f>
        <v>12</v>
      </c>
      <c r="X13" s="152">
        <f aca="true" t="shared" si="4" ref="X13:X41">SUM(V13+W13)-U13</f>
        <v>18</v>
      </c>
      <c r="Y13" s="274"/>
      <c r="Z13" s="239">
        <v>5</v>
      </c>
      <c r="AA13" s="280">
        <v>5</v>
      </c>
      <c r="AB13" s="274">
        <v>3</v>
      </c>
      <c r="AC13" s="274"/>
      <c r="AD13" s="285">
        <f aca="true" t="shared" si="5" ref="AD13:AD41">IF(ISBLANK(Z13),"0,00",ROUND((SUM(Z13:AB13)-$AC13),2))</f>
        <v>13</v>
      </c>
      <c r="AE13" s="237"/>
      <c r="AF13" s="277">
        <v>4</v>
      </c>
      <c r="AG13" s="143">
        <v>4</v>
      </c>
      <c r="AH13" s="144">
        <v>5</v>
      </c>
      <c r="AI13" s="82"/>
      <c r="AJ13" s="187">
        <f aca="true" t="shared" si="6" ref="AJ13:AJ41">IF(ISBLANK(AF13),"0,00",ROUND((SUM(AF13:AH13)-AI13),2))</f>
        <v>13</v>
      </c>
      <c r="AK13" s="103"/>
      <c r="AL13" s="85"/>
      <c r="AM13" s="103"/>
      <c r="AN13" s="143"/>
      <c r="AO13" s="144"/>
      <c r="AP13" s="189" t="str">
        <f aca="true" t="shared" si="7" ref="AP13:AP41">IF(ISBLANK(AL13),"0,00",ROUND((SUM(AL13:AN13)-AO13),2))</f>
        <v>0,00</v>
      </c>
      <c r="AQ13" s="85"/>
      <c r="AR13" s="83"/>
      <c r="AS13" s="85"/>
      <c r="AT13" s="103"/>
      <c r="AU13" s="143"/>
      <c r="AV13" s="185" t="str">
        <f aca="true" t="shared" si="8" ref="AV13:AV41">IF(ISBLANK(AR13),"0,00",ROUND((SUM(AR13:AT13)-AU13),2))</f>
        <v>0,00</v>
      </c>
      <c r="AW13" s="85"/>
      <c r="AX13" s="83"/>
      <c r="AY13" s="85"/>
      <c r="AZ13" s="103"/>
      <c r="BA13" s="143"/>
      <c r="BB13" s="185" t="str">
        <f aca="true" t="shared" si="9" ref="BB13:BB41">IF(ISBLANK(AX13),"0,00",ROUND((SUM(AX13:AZ13)-BA13),2))</f>
        <v>0,00</v>
      </c>
      <c r="BC13" s="85"/>
      <c r="BD13" s="83"/>
      <c r="BE13" s="85"/>
      <c r="BF13" s="103"/>
      <c r="BG13" s="143"/>
      <c r="BH13" s="191" t="str">
        <f aca="true" t="shared" si="10" ref="BH13:BH41">IF(ISBLANK(BD13),"0,00",ROUND((SUM(BD13:BF13)-BG13),2))</f>
        <v>0,00</v>
      </c>
      <c r="BI13" s="85"/>
      <c r="BJ13" s="83"/>
      <c r="BK13" s="85"/>
      <c r="BL13" s="103"/>
      <c r="BM13" s="143"/>
      <c r="BN13" s="191" t="str">
        <f aca="true" t="shared" si="11" ref="BN13:BN41">IF(ISBLANK(BJ13),"0,00",ROUND((SUM(BJ13:BL13)-BM13),2))</f>
        <v>0,00</v>
      </c>
      <c r="BO13" s="85"/>
      <c r="BP13" s="83"/>
      <c r="BQ13" s="85"/>
      <c r="BR13" s="103"/>
      <c r="BS13" s="143"/>
      <c r="BT13" s="191" t="str">
        <f aca="true" t="shared" si="12" ref="BT13:BT41">IF(ISBLANK(BP13),"0,00",ROUND((SUM(BP13:BR13)-BS13),2))</f>
        <v>0,00</v>
      </c>
      <c r="BU13" s="85"/>
      <c r="BV13" s="83"/>
      <c r="BW13" s="85"/>
      <c r="BX13" s="103"/>
      <c r="BY13" s="143"/>
      <c r="BZ13" s="191" t="str">
        <f aca="true" t="shared" si="13" ref="BZ13:BZ41">IF(ISBLANK(BV13),"0,00",ROUND((SUM(BV13:BX13)-BY13),2))</f>
        <v>0,00</v>
      </c>
      <c r="CA13" s="194">
        <f aca="true" t="shared" si="14" ref="CA13:CA41">IF(ABS(L13-M13)&gt;CA$11+0.001,ABS(L13-M13),0)</f>
        <v>0</v>
      </c>
      <c r="CB13" s="195">
        <f aca="true" t="shared" si="15" ref="CB13:CB41">IF(ABS(I13-O13)&gt;CB$11+0.001,ABS(I13-O13),0)</f>
        <v>0</v>
      </c>
      <c r="CC13" s="194">
        <f aca="true" t="shared" si="16" ref="CC13:CC41">IF(ABS(P13-Q13)&gt;CC$11+0.001,ABS(P13-Q13),0)</f>
        <v>0</v>
      </c>
      <c r="CD13" s="202">
        <f aca="true" t="shared" si="17" ref="CD13:CD41">IF(ABS(J13-V13)&gt;CD$11+0.001,ABS(J13-V13),0)</f>
        <v>0</v>
      </c>
      <c r="CE13" s="203">
        <f aca="true" t="shared" si="18" ref="CE13:CE41">IF(ABS(R13-S13)&gt;CE$11+0.001,ABS(R13-S13),0)</f>
        <v>0</v>
      </c>
      <c r="CF13" s="195">
        <f aca="true" t="shared" si="19" ref="CF13:CF41">IF(ABS(K13-W13)&gt;CF$11+0.001,ABS(K13-W13),0)</f>
        <v>1</v>
      </c>
      <c r="CG13" s="213">
        <f aca="true" t="shared" si="20" ref="CG13:CG41">ROUND(IF($L13=0,0,(AVERAGE($L13:$M13))-$N13),2)</f>
        <v>4.25</v>
      </c>
      <c r="CH13" s="214">
        <f aca="true" t="shared" si="21" ref="CH13:CH41">ROUND((($V13+$W13)-$U13),2)</f>
        <v>18</v>
      </c>
      <c r="CI13" s="104" t="s">
        <v>27</v>
      </c>
      <c r="CJ13" s="104" t="s">
        <v>29</v>
      </c>
      <c r="CK13" s="104"/>
      <c r="CL13" s="209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</row>
    <row r="14" spans="1:116" s="16" customFormat="1" ht="19.5" customHeight="1">
      <c r="A14" s="163">
        <f t="shared" si="0"/>
        <v>10</v>
      </c>
      <c r="B14" s="163" t="str">
        <f aca="true" t="shared" si="22" ref="B14:B41">IF(C14&gt;=36.5,$B$48,IF(C14&lt;=0,"--",IF(C14&gt;=27.5,$B$49,IF(C14&lt;=27.4,$B$50))))</f>
        <v>ARGENT</v>
      </c>
      <c r="C14" s="159">
        <f aca="true" t="shared" si="23" ref="C14:C41">IF(ISBLANK(G14),SUM(D14+E14),0)</f>
        <v>33.25</v>
      </c>
      <c r="D14" s="159">
        <f aca="true" t="shared" si="24" ref="D14:D41">IF(ISBLANK(G14),SUM(O14+X14),"Forfait")</f>
        <v>22.25</v>
      </c>
      <c r="E14" s="376">
        <f>IF(ISBLANK(G14),ROUND(IF((COUNT(AD14,AJ14,AP14,AV14,BB14,BH14,BN14,BT14))=0,0,IF((COUNT(AD14,AJ14,AP14,AV14,BB14,BH14,BN14,BT14))&lt;=4,AVERAGE(LARGE((AD14,AJ14,AP14,AV14,BB14,BH14,BN14,BT14),1),LARGE((AD14,AJ14,AP14,AV14,BB14,BH14,BN14,BT14),2)),AVERAGE(LARGE((AD14,AJ14,AP14,AV14,BB14,BH14,BN14,BT14),1),LARGE((AD14,AJ14,AP14,AV14,BB14,BH14,BN14,BT14),2),LARGE((AD14,AJ14,AP14,AV14,BB14,BH14,BN14,BT14),3),LARGE((AD14,AJ14,AP14,AV14,BB14,BH14,BN14,BT14),4)))),2),"Forfait")</f>
        <v>11</v>
      </c>
      <c r="F14" s="359" t="s">
        <v>177</v>
      </c>
      <c r="G14" s="63"/>
      <c r="H14" s="360" t="s">
        <v>178</v>
      </c>
      <c r="I14" s="143">
        <v>4.5</v>
      </c>
      <c r="J14" s="84">
        <v>8</v>
      </c>
      <c r="K14" s="261">
        <v>10</v>
      </c>
      <c r="L14" s="143">
        <v>4</v>
      </c>
      <c r="M14" s="84">
        <v>4.5</v>
      </c>
      <c r="N14" s="84"/>
      <c r="O14" s="154">
        <f t="shared" si="1"/>
        <v>4.25</v>
      </c>
      <c r="P14" s="143">
        <v>4</v>
      </c>
      <c r="Q14" s="84">
        <v>4</v>
      </c>
      <c r="R14" s="84">
        <v>3</v>
      </c>
      <c r="S14" s="84">
        <v>3</v>
      </c>
      <c r="T14" s="84">
        <v>4</v>
      </c>
      <c r="U14" s="84"/>
      <c r="V14" s="153">
        <f t="shared" si="2"/>
        <v>8</v>
      </c>
      <c r="W14" s="153">
        <f t="shared" si="3"/>
        <v>10</v>
      </c>
      <c r="X14" s="154">
        <f t="shared" si="4"/>
        <v>18</v>
      </c>
      <c r="Y14" s="275"/>
      <c r="Z14" s="143">
        <v>3</v>
      </c>
      <c r="AA14" s="261">
        <v>3</v>
      </c>
      <c r="AB14" s="275">
        <v>4</v>
      </c>
      <c r="AC14" s="275"/>
      <c r="AD14" s="286">
        <f t="shared" si="5"/>
        <v>10</v>
      </c>
      <c r="AE14" s="143"/>
      <c r="AF14" s="278">
        <v>4</v>
      </c>
      <c r="AG14" s="143">
        <v>4</v>
      </c>
      <c r="AH14" s="144">
        <v>3</v>
      </c>
      <c r="AI14" s="82"/>
      <c r="AJ14" s="187">
        <f t="shared" si="6"/>
        <v>11</v>
      </c>
      <c r="AK14" s="103"/>
      <c r="AL14" s="85">
        <v>4</v>
      </c>
      <c r="AM14" s="103">
        <v>3</v>
      </c>
      <c r="AN14" s="143">
        <v>3</v>
      </c>
      <c r="AO14" s="144"/>
      <c r="AP14" s="189">
        <f t="shared" si="7"/>
        <v>10</v>
      </c>
      <c r="AQ14" s="85"/>
      <c r="AR14" s="83">
        <v>5</v>
      </c>
      <c r="AS14" s="85">
        <v>4</v>
      </c>
      <c r="AT14" s="103">
        <v>4</v>
      </c>
      <c r="AU14" s="143"/>
      <c r="AV14" s="185">
        <f t="shared" si="8"/>
        <v>13</v>
      </c>
      <c r="AW14" s="85"/>
      <c r="AX14" s="83">
        <v>2</v>
      </c>
      <c r="AY14" s="85">
        <v>4</v>
      </c>
      <c r="AZ14" s="103">
        <v>3</v>
      </c>
      <c r="BA14" s="143"/>
      <c r="BB14" s="185">
        <f t="shared" si="9"/>
        <v>9</v>
      </c>
      <c r="BC14" s="85"/>
      <c r="BD14" s="83">
        <v>2</v>
      </c>
      <c r="BE14" s="85">
        <v>2</v>
      </c>
      <c r="BF14" s="103">
        <v>3</v>
      </c>
      <c r="BG14" s="143"/>
      <c r="BH14" s="191">
        <f t="shared" si="10"/>
        <v>7</v>
      </c>
      <c r="BI14" s="85"/>
      <c r="BJ14" s="83"/>
      <c r="BK14" s="85"/>
      <c r="BL14" s="103"/>
      <c r="BM14" s="143"/>
      <c r="BN14" s="191" t="str">
        <f t="shared" si="11"/>
        <v>0,00</v>
      </c>
      <c r="BO14" s="85"/>
      <c r="BP14" s="83"/>
      <c r="BQ14" s="85"/>
      <c r="BR14" s="103"/>
      <c r="BS14" s="143"/>
      <c r="BT14" s="191" t="str">
        <f t="shared" si="12"/>
        <v>0,00</v>
      </c>
      <c r="BU14" s="85"/>
      <c r="BV14" s="83"/>
      <c r="BW14" s="85"/>
      <c r="BX14" s="103"/>
      <c r="BY14" s="143"/>
      <c r="BZ14" s="191" t="str">
        <f t="shared" si="13"/>
        <v>0,00</v>
      </c>
      <c r="CA14" s="196">
        <f t="shared" si="14"/>
        <v>0</v>
      </c>
      <c r="CB14" s="197">
        <f t="shared" si="15"/>
        <v>0</v>
      </c>
      <c r="CC14" s="196">
        <f t="shared" si="16"/>
        <v>0</v>
      </c>
      <c r="CD14" s="204">
        <f t="shared" si="17"/>
        <v>0</v>
      </c>
      <c r="CE14" s="205">
        <f t="shared" si="18"/>
        <v>0</v>
      </c>
      <c r="CF14" s="197">
        <f t="shared" si="19"/>
        <v>0</v>
      </c>
      <c r="CG14" s="215">
        <f t="shared" si="20"/>
        <v>4.25</v>
      </c>
      <c r="CH14" s="216">
        <f t="shared" si="21"/>
        <v>18</v>
      </c>
      <c r="CI14" s="104" t="s">
        <v>30</v>
      </c>
      <c r="CJ14" s="104" t="s">
        <v>31</v>
      </c>
      <c r="CK14" s="104"/>
      <c r="CL14" s="211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</row>
    <row r="15" spans="1:116" s="16" customFormat="1" ht="19.5" customHeight="1">
      <c r="A15" s="163">
        <f t="shared" si="0"/>
        <v>16</v>
      </c>
      <c r="B15" s="163" t="str">
        <f t="shared" si="22"/>
        <v>ARGENT</v>
      </c>
      <c r="C15" s="159">
        <f t="shared" si="23"/>
        <v>27.75</v>
      </c>
      <c r="D15" s="159">
        <f t="shared" si="24"/>
        <v>16.75</v>
      </c>
      <c r="E15" s="376">
        <f>IF(ISBLANK(G15),ROUND(IF((COUNT(AD15,AJ15,AP15,AV15,BB15,BH15,BN15,BT15))=0,0,IF((COUNT(AD15,AJ15,AP15,AV15,BB15,BH15,BN15,BT15))&lt;=4,AVERAGE(LARGE((AD15,AJ15,AP15,AV15,BB15,BH15,BN15,BT15),1),LARGE((AD15,AJ15,AP15,AV15,BB15,BH15,BN15,BT15),2)),AVERAGE(LARGE((AD15,AJ15,AP15,AV15,BB15,BH15,BN15,BT15),1),LARGE((AD15,AJ15,AP15,AV15,BB15,BH15,BN15,BT15),2),LARGE((AD15,AJ15,AP15,AV15,BB15,BH15,BN15,BT15),3),LARGE((AD15,AJ15,AP15,AV15,BB15,BH15,BN15,BT15),4)))),2),"Forfait")</f>
        <v>11</v>
      </c>
      <c r="F15" s="359" t="s">
        <v>179</v>
      </c>
      <c r="G15" s="63"/>
      <c r="H15" s="360" t="s">
        <v>180</v>
      </c>
      <c r="I15" s="143">
        <v>4.5</v>
      </c>
      <c r="J15" s="84">
        <v>5</v>
      </c>
      <c r="K15" s="261">
        <v>7</v>
      </c>
      <c r="L15" s="143">
        <v>4.5</v>
      </c>
      <c r="M15" s="84">
        <v>5</v>
      </c>
      <c r="N15" s="84"/>
      <c r="O15" s="154">
        <f t="shared" si="1"/>
        <v>4.75</v>
      </c>
      <c r="P15" s="143">
        <v>3</v>
      </c>
      <c r="Q15" s="84">
        <v>2</v>
      </c>
      <c r="R15" s="84">
        <v>2</v>
      </c>
      <c r="S15" s="84">
        <v>2</v>
      </c>
      <c r="T15" s="84">
        <v>3</v>
      </c>
      <c r="U15" s="84"/>
      <c r="V15" s="153">
        <f t="shared" si="2"/>
        <v>5</v>
      </c>
      <c r="W15" s="153">
        <f t="shared" si="3"/>
        <v>7</v>
      </c>
      <c r="X15" s="154">
        <f t="shared" si="4"/>
        <v>12</v>
      </c>
      <c r="Y15" s="275"/>
      <c r="Z15" s="143">
        <v>4</v>
      </c>
      <c r="AA15" s="261">
        <v>4</v>
      </c>
      <c r="AB15" s="275">
        <v>4</v>
      </c>
      <c r="AC15" s="275"/>
      <c r="AD15" s="286">
        <f t="shared" si="5"/>
        <v>12</v>
      </c>
      <c r="AE15" s="143"/>
      <c r="AF15" s="278">
        <v>3</v>
      </c>
      <c r="AG15" s="143">
        <v>3</v>
      </c>
      <c r="AH15" s="144">
        <v>2</v>
      </c>
      <c r="AI15" s="82"/>
      <c r="AJ15" s="187">
        <f t="shared" si="6"/>
        <v>8</v>
      </c>
      <c r="AK15" s="103"/>
      <c r="AL15" s="85">
        <v>3</v>
      </c>
      <c r="AM15" s="103">
        <v>3</v>
      </c>
      <c r="AN15" s="143">
        <v>4</v>
      </c>
      <c r="AO15" s="144"/>
      <c r="AP15" s="189">
        <f t="shared" si="7"/>
        <v>10</v>
      </c>
      <c r="AQ15" s="85"/>
      <c r="AR15" s="83"/>
      <c r="AS15" s="85"/>
      <c r="AT15" s="103"/>
      <c r="AU15" s="143"/>
      <c r="AV15" s="185" t="str">
        <f t="shared" si="8"/>
        <v>0,00</v>
      </c>
      <c r="AW15" s="85"/>
      <c r="AX15" s="83"/>
      <c r="AY15" s="85"/>
      <c r="AZ15" s="103"/>
      <c r="BA15" s="143"/>
      <c r="BB15" s="185" t="str">
        <f t="shared" si="9"/>
        <v>0,00</v>
      </c>
      <c r="BC15" s="85"/>
      <c r="BD15" s="83"/>
      <c r="BE15" s="85"/>
      <c r="BF15" s="103"/>
      <c r="BG15" s="143"/>
      <c r="BH15" s="191" t="str">
        <f t="shared" si="10"/>
        <v>0,00</v>
      </c>
      <c r="BI15" s="85"/>
      <c r="BJ15" s="83"/>
      <c r="BK15" s="85"/>
      <c r="BL15" s="103"/>
      <c r="BM15" s="143"/>
      <c r="BN15" s="191" t="str">
        <f t="shared" si="11"/>
        <v>0,00</v>
      </c>
      <c r="BO15" s="85"/>
      <c r="BP15" s="83"/>
      <c r="BQ15" s="85"/>
      <c r="BR15" s="103"/>
      <c r="BS15" s="143"/>
      <c r="BT15" s="191" t="str">
        <f t="shared" si="12"/>
        <v>0,00</v>
      </c>
      <c r="BU15" s="85"/>
      <c r="BV15" s="83"/>
      <c r="BW15" s="85"/>
      <c r="BX15" s="103"/>
      <c r="BY15" s="143"/>
      <c r="BZ15" s="191" t="str">
        <f t="shared" si="13"/>
        <v>0,00</v>
      </c>
      <c r="CA15" s="194">
        <f t="shared" si="14"/>
        <v>0</v>
      </c>
      <c r="CB15" s="195">
        <f t="shared" si="15"/>
        <v>0</v>
      </c>
      <c r="CC15" s="194">
        <f t="shared" si="16"/>
        <v>0</v>
      </c>
      <c r="CD15" s="202">
        <f t="shared" si="17"/>
        <v>0</v>
      </c>
      <c r="CE15" s="203">
        <f t="shared" si="18"/>
        <v>0</v>
      </c>
      <c r="CF15" s="195">
        <f t="shared" si="19"/>
        <v>0</v>
      </c>
      <c r="CG15" s="217">
        <f t="shared" si="20"/>
        <v>4.75</v>
      </c>
      <c r="CH15" s="214">
        <f t="shared" si="21"/>
        <v>12</v>
      </c>
      <c r="CI15" s="208"/>
      <c r="CJ15" s="208"/>
      <c r="CK15" s="208"/>
      <c r="CL15" s="209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</row>
    <row r="16" spans="1:86" s="16" customFormat="1" ht="19.5" customHeight="1">
      <c r="A16" s="163">
        <f t="shared" si="0"/>
        <v>9</v>
      </c>
      <c r="B16" s="163" t="str">
        <f t="shared" si="22"/>
        <v>ARGENT</v>
      </c>
      <c r="C16" s="159">
        <f t="shared" si="23"/>
        <v>33.5</v>
      </c>
      <c r="D16" s="159">
        <f t="shared" si="24"/>
        <v>21.75</v>
      </c>
      <c r="E16" s="376">
        <f>IF(ISBLANK(G16),ROUND(IF((COUNT(AD16,AJ16,AP16,AV16,BB16,BH16,BN16,BT16))=0,0,IF((COUNT(AD16,AJ16,AP16,AV16,BB16,BH16,BN16,BT16))&lt;=4,AVERAGE(LARGE((AD16,AJ16,AP16,AV16,BB16,BH16,BN16,BT16),1),LARGE((AD16,AJ16,AP16,AV16,BB16,BH16,BN16,BT16),2)),AVERAGE(LARGE((AD16,AJ16,AP16,AV16,BB16,BH16,BN16,BT16),1),LARGE((AD16,AJ16,AP16,AV16,BB16,BH16,BN16,BT16),2),LARGE((AD16,AJ16,AP16,AV16,BB16,BH16,BN16,BT16),3),LARGE((AD16,AJ16,AP16,AV16,BB16,BH16,BN16,BT16),4)))),2),"Forfait")</f>
        <v>11.75</v>
      </c>
      <c r="F16" s="359" t="s">
        <v>181</v>
      </c>
      <c r="G16" s="63"/>
      <c r="H16" s="360" t="s">
        <v>182</v>
      </c>
      <c r="I16" s="143">
        <v>3.5</v>
      </c>
      <c r="J16" s="84">
        <v>7</v>
      </c>
      <c r="K16" s="261">
        <v>11</v>
      </c>
      <c r="L16" s="143">
        <v>3.5</v>
      </c>
      <c r="M16" s="84">
        <v>4</v>
      </c>
      <c r="N16" s="84"/>
      <c r="O16" s="154">
        <f t="shared" si="1"/>
        <v>3.75</v>
      </c>
      <c r="P16" s="143">
        <v>4</v>
      </c>
      <c r="Q16" s="84">
        <v>3</v>
      </c>
      <c r="R16" s="84">
        <v>3</v>
      </c>
      <c r="S16" s="84">
        <v>4</v>
      </c>
      <c r="T16" s="84">
        <v>4</v>
      </c>
      <c r="U16" s="84"/>
      <c r="V16" s="153">
        <f t="shared" si="2"/>
        <v>7</v>
      </c>
      <c r="W16" s="153">
        <f t="shared" si="3"/>
        <v>11</v>
      </c>
      <c r="X16" s="154">
        <f t="shared" si="4"/>
        <v>18</v>
      </c>
      <c r="Y16" s="275"/>
      <c r="Z16" s="143">
        <v>3</v>
      </c>
      <c r="AA16" s="261">
        <v>3</v>
      </c>
      <c r="AB16" s="275">
        <v>3</v>
      </c>
      <c r="AC16" s="275"/>
      <c r="AD16" s="286">
        <f t="shared" si="5"/>
        <v>9</v>
      </c>
      <c r="AE16" s="143"/>
      <c r="AF16" s="278">
        <v>4</v>
      </c>
      <c r="AG16" s="143">
        <v>4</v>
      </c>
      <c r="AH16" s="144">
        <v>4</v>
      </c>
      <c r="AI16" s="82"/>
      <c r="AJ16" s="187">
        <f t="shared" si="6"/>
        <v>12</v>
      </c>
      <c r="AK16" s="103"/>
      <c r="AL16" s="85">
        <v>3</v>
      </c>
      <c r="AM16" s="103">
        <v>3</v>
      </c>
      <c r="AN16" s="143">
        <v>5</v>
      </c>
      <c r="AO16" s="144"/>
      <c r="AP16" s="189">
        <f t="shared" si="7"/>
        <v>11</v>
      </c>
      <c r="AQ16" s="85"/>
      <c r="AR16" s="83">
        <v>5</v>
      </c>
      <c r="AS16" s="85">
        <v>4</v>
      </c>
      <c r="AT16" s="103">
        <v>3</v>
      </c>
      <c r="AU16" s="143"/>
      <c r="AV16" s="185">
        <f t="shared" si="8"/>
        <v>12</v>
      </c>
      <c r="AW16" s="85"/>
      <c r="AX16" s="83">
        <v>4</v>
      </c>
      <c r="AY16" s="85">
        <v>4</v>
      </c>
      <c r="AZ16" s="103">
        <v>4</v>
      </c>
      <c r="BA16" s="143"/>
      <c r="BB16" s="185">
        <f t="shared" si="9"/>
        <v>12</v>
      </c>
      <c r="BC16" s="85"/>
      <c r="BD16" s="83"/>
      <c r="BE16" s="85"/>
      <c r="BF16" s="103"/>
      <c r="BG16" s="143"/>
      <c r="BH16" s="191" t="str">
        <f t="shared" si="10"/>
        <v>0,00</v>
      </c>
      <c r="BI16" s="85"/>
      <c r="BJ16" s="83"/>
      <c r="BK16" s="85"/>
      <c r="BL16" s="103"/>
      <c r="BM16" s="143"/>
      <c r="BN16" s="191" t="str">
        <f t="shared" si="11"/>
        <v>0,00</v>
      </c>
      <c r="BO16" s="85"/>
      <c r="BP16" s="83"/>
      <c r="BQ16" s="85"/>
      <c r="BR16" s="103"/>
      <c r="BS16" s="143"/>
      <c r="BT16" s="191" t="str">
        <f t="shared" si="12"/>
        <v>0,00</v>
      </c>
      <c r="BU16" s="85"/>
      <c r="BV16" s="83"/>
      <c r="BW16" s="85"/>
      <c r="BX16" s="103"/>
      <c r="BY16" s="143"/>
      <c r="BZ16" s="191" t="str">
        <f t="shared" si="13"/>
        <v>0,00</v>
      </c>
      <c r="CA16" s="198">
        <f t="shared" si="14"/>
        <v>0</v>
      </c>
      <c r="CB16" s="199">
        <f t="shared" si="15"/>
        <v>0</v>
      </c>
      <c r="CC16" s="198">
        <f t="shared" si="16"/>
        <v>0</v>
      </c>
      <c r="CD16" s="206">
        <f t="shared" si="17"/>
        <v>0</v>
      </c>
      <c r="CE16" s="206">
        <f t="shared" si="18"/>
        <v>0</v>
      </c>
      <c r="CF16" s="199">
        <f t="shared" si="19"/>
        <v>0</v>
      </c>
      <c r="CG16" s="198">
        <f t="shared" si="20"/>
        <v>3.75</v>
      </c>
      <c r="CH16" s="199">
        <f t="shared" si="21"/>
        <v>18</v>
      </c>
    </row>
    <row r="17" spans="1:86" s="16" customFormat="1" ht="19.5" customHeight="1">
      <c r="A17" s="163">
        <f t="shared" si="0"/>
        <v>4</v>
      </c>
      <c r="B17" s="163" t="str">
        <f t="shared" si="22"/>
        <v>OR</v>
      </c>
      <c r="C17" s="159">
        <f t="shared" si="23"/>
        <v>36.5</v>
      </c>
      <c r="D17" s="159">
        <f t="shared" si="24"/>
        <v>24.5</v>
      </c>
      <c r="E17" s="376">
        <f>IF(ISBLANK(G17),ROUND(IF((COUNT(AD17,AJ17,AP17,AV17,BB17,BH17,BN17,BT17))=0,0,IF((COUNT(AD17,AJ17,AP17,AV17,BB17,BH17,BN17,BT17))&lt;=4,AVERAGE(LARGE((AD17,AJ17,AP17,AV17,BB17,BH17,BN17,BT17),1),LARGE((AD17,AJ17,AP17,AV17,BB17,BH17,BN17,BT17),2)),AVERAGE(LARGE((AD17,AJ17,AP17,AV17,BB17,BH17,BN17,BT17),1),LARGE((AD17,AJ17,AP17,AV17,BB17,BH17,BN17,BT17),2),LARGE((AD17,AJ17,AP17,AV17,BB17,BH17,BN17,BT17),3),LARGE((AD17,AJ17,AP17,AV17,BB17,BH17,BN17,BT17),4)))),2),"Forfait")</f>
        <v>12</v>
      </c>
      <c r="F17" s="359" t="s">
        <v>183</v>
      </c>
      <c r="G17" s="63"/>
      <c r="H17" s="360" t="s">
        <v>184</v>
      </c>
      <c r="I17" s="143">
        <v>4.5</v>
      </c>
      <c r="J17" s="84">
        <v>8</v>
      </c>
      <c r="K17" s="261">
        <v>12</v>
      </c>
      <c r="L17" s="143">
        <v>4.5</v>
      </c>
      <c r="M17" s="84">
        <v>4.5</v>
      </c>
      <c r="N17" s="84"/>
      <c r="O17" s="154">
        <f t="shared" si="1"/>
        <v>4.5</v>
      </c>
      <c r="P17" s="143">
        <v>4</v>
      </c>
      <c r="Q17" s="84">
        <v>4</v>
      </c>
      <c r="R17" s="84">
        <v>5</v>
      </c>
      <c r="S17" s="84">
        <v>3</v>
      </c>
      <c r="T17" s="84">
        <v>4</v>
      </c>
      <c r="U17" s="84"/>
      <c r="V17" s="153">
        <f t="shared" si="2"/>
        <v>8</v>
      </c>
      <c r="W17" s="153">
        <f t="shared" si="3"/>
        <v>12</v>
      </c>
      <c r="X17" s="154">
        <f t="shared" si="4"/>
        <v>20</v>
      </c>
      <c r="Y17" s="275"/>
      <c r="Z17" s="143">
        <v>3</v>
      </c>
      <c r="AA17" s="261">
        <v>3</v>
      </c>
      <c r="AB17" s="275">
        <v>4</v>
      </c>
      <c r="AC17" s="275"/>
      <c r="AD17" s="286">
        <f t="shared" si="5"/>
        <v>10</v>
      </c>
      <c r="AE17" s="143"/>
      <c r="AF17" s="278">
        <v>4</v>
      </c>
      <c r="AG17" s="143">
        <v>3</v>
      </c>
      <c r="AH17" s="144">
        <v>3</v>
      </c>
      <c r="AI17" s="82"/>
      <c r="AJ17" s="187">
        <f t="shared" si="6"/>
        <v>10</v>
      </c>
      <c r="AK17" s="103"/>
      <c r="AL17" s="85">
        <v>4</v>
      </c>
      <c r="AM17" s="103">
        <v>4</v>
      </c>
      <c r="AN17" s="143">
        <v>5</v>
      </c>
      <c r="AO17" s="144"/>
      <c r="AP17" s="189">
        <f t="shared" si="7"/>
        <v>13</v>
      </c>
      <c r="AQ17" s="85"/>
      <c r="AR17" s="83">
        <v>4</v>
      </c>
      <c r="AS17" s="85">
        <v>4</v>
      </c>
      <c r="AT17" s="103">
        <v>3</v>
      </c>
      <c r="AU17" s="143"/>
      <c r="AV17" s="185">
        <f t="shared" si="8"/>
        <v>11</v>
      </c>
      <c r="AW17" s="85"/>
      <c r="AX17" s="83"/>
      <c r="AY17" s="85"/>
      <c r="AZ17" s="103"/>
      <c r="BA17" s="143"/>
      <c r="BB17" s="185" t="str">
        <f t="shared" si="9"/>
        <v>0,00</v>
      </c>
      <c r="BC17" s="85"/>
      <c r="BD17" s="83"/>
      <c r="BE17" s="85"/>
      <c r="BF17" s="103"/>
      <c r="BG17" s="143"/>
      <c r="BH17" s="191" t="str">
        <f t="shared" si="10"/>
        <v>0,00</v>
      </c>
      <c r="BI17" s="85"/>
      <c r="BJ17" s="83"/>
      <c r="BK17" s="85"/>
      <c r="BL17" s="103"/>
      <c r="BM17" s="143"/>
      <c r="BN17" s="191" t="str">
        <f t="shared" si="11"/>
        <v>0,00</v>
      </c>
      <c r="BO17" s="85"/>
      <c r="BP17" s="83"/>
      <c r="BQ17" s="85"/>
      <c r="BR17" s="103"/>
      <c r="BS17" s="143"/>
      <c r="BT17" s="191" t="str">
        <f t="shared" si="12"/>
        <v>0,00</v>
      </c>
      <c r="BU17" s="85"/>
      <c r="BV17" s="83"/>
      <c r="BW17" s="85"/>
      <c r="BX17" s="103"/>
      <c r="BY17" s="143"/>
      <c r="BZ17" s="191" t="str">
        <f t="shared" si="13"/>
        <v>0,00</v>
      </c>
      <c r="CA17" s="198">
        <f t="shared" si="14"/>
        <v>0</v>
      </c>
      <c r="CB17" s="199">
        <f t="shared" si="15"/>
        <v>0</v>
      </c>
      <c r="CC17" s="198">
        <f t="shared" si="16"/>
        <v>0</v>
      </c>
      <c r="CD17" s="206">
        <f t="shared" si="17"/>
        <v>0</v>
      </c>
      <c r="CE17" s="206">
        <f t="shared" si="18"/>
        <v>2</v>
      </c>
      <c r="CF17" s="199">
        <f t="shared" si="19"/>
        <v>0</v>
      </c>
      <c r="CG17" s="198">
        <f t="shared" si="20"/>
        <v>4.5</v>
      </c>
      <c r="CH17" s="199">
        <f t="shared" si="21"/>
        <v>20</v>
      </c>
    </row>
    <row r="18" spans="1:86" s="16" customFormat="1" ht="19.5" customHeight="1">
      <c r="A18" s="163">
        <f t="shared" si="0"/>
        <v>2</v>
      </c>
      <c r="B18" s="163" t="str">
        <f t="shared" si="22"/>
        <v>OR</v>
      </c>
      <c r="C18" s="159">
        <f t="shared" si="23"/>
        <v>39.25</v>
      </c>
      <c r="D18" s="159">
        <f t="shared" si="24"/>
        <v>27</v>
      </c>
      <c r="E18" s="376">
        <f>IF(ISBLANK(G18),ROUND(IF((COUNT(AD18,AJ18,AP18,AV18,BB18,BH18,BN18,BT18))=0,0,IF((COUNT(AD18,AJ18,AP18,AV18,BB18,BH18,BN18,BT18))&lt;=4,AVERAGE(LARGE((AD18,AJ18,AP18,AV18,BB18,BH18,BN18,BT18),1),LARGE((AD18,AJ18,AP18,AV18,BB18,BH18,BN18,BT18),2)),AVERAGE(LARGE((AD18,AJ18,AP18,AV18,BB18,BH18,BN18,BT18),1),LARGE((AD18,AJ18,AP18,AV18,BB18,BH18,BN18,BT18),2),LARGE((AD18,AJ18,AP18,AV18,BB18,BH18,BN18,BT18),3),LARGE((AD18,AJ18,AP18,AV18,BB18,BH18,BN18,BT18),4)))),2),"Forfait")</f>
        <v>12.25</v>
      </c>
      <c r="F18" s="359" t="s">
        <v>185</v>
      </c>
      <c r="G18" s="63"/>
      <c r="H18" s="360" t="s">
        <v>169</v>
      </c>
      <c r="I18" s="143">
        <v>4</v>
      </c>
      <c r="J18" s="84">
        <v>9</v>
      </c>
      <c r="K18" s="261">
        <v>12</v>
      </c>
      <c r="L18" s="143">
        <v>4</v>
      </c>
      <c r="M18" s="84">
        <v>4</v>
      </c>
      <c r="N18" s="84"/>
      <c r="O18" s="154">
        <f t="shared" si="1"/>
        <v>4</v>
      </c>
      <c r="P18" s="143">
        <v>5</v>
      </c>
      <c r="Q18" s="84">
        <v>4</v>
      </c>
      <c r="R18" s="84">
        <v>5</v>
      </c>
      <c r="S18" s="84">
        <v>4</v>
      </c>
      <c r="T18" s="84">
        <v>5</v>
      </c>
      <c r="U18" s="84"/>
      <c r="V18" s="153">
        <f t="shared" si="2"/>
        <v>9</v>
      </c>
      <c r="W18" s="153">
        <f t="shared" si="3"/>
        <v>14</v>
      </c>
      <c r="X18" s="154">
        <f t="shared" si="4"/>
        <v>23</v>
      </c>
      <c r="Y18" s="275"/>
      <c r="Z18" s="143">
        <v>4</v>
      </c>
      <c r="AA18" s="261">
        <v>4</v>
      </c>
      <c r="AB18" s="275">
        <v>5</v>
      </c>
      <c r="AC18" s="275"/>
      <c r="AD18" s="286">
        <f t="shared" si="5"/>
        <v>13</v>
      </c>
      <c r="AE18" s="143"/>
      <c r="AF18" s="278">
        <v>4</v>
      </c>
      <c r="AG18" s="143">
        <v>4</v>
      </c>
      <c r="AH18" s="144">
        <v>3</v>
      </c>
      <c r="AI18" s="82"/>
      <c r="AJ18" s="187">
        <f t="shared" si="6"/>
        <v>11</v>
      </c>
      <c r="AK18" s="103"/>
      <c r="AL18" s="85">
        <v>4</v>
      </c>
      <c r="AM18" s="103">
        <v>3</v>
      </c>
      <c r="AN18" s="143">
        <v>4</v>
      </c>
      <c r="AO18" s="144"/>
      <c r="AP18" s="189">
        <f t="shared" si="7"/>
        <v>11</v>
      </c>
      <c r="AQ18" s="85"/>
      <c r="AR18" s="83">
        <v>3</v>
      </c>
      <c r="AS18" s="85">
        <v>3</v>
      </c>
      <c r="AT18" s="103">
        <v>5</v>
      </c>
      <c r="AU18" s="143"/>
      <c r="AV18" s="185">
        <f t="shared" si="8"/>
        <v>11</v>
      </c>
      <c r="AW18" s="85"/>
      <c r="AX18" s="83">
        <v>4</v>
      </c>
      <c r="AY18" s="85">
        <v>5</v>
      </c>
      <c r="AZ18" s="103">
        <v>5</v>
      </c>
      <c r="BA18" s="143"/>
      <c r="BB18" s="185">
        <f t="shared" si="9"/>
        <v>14</v>
      </c>
      <c r="BC18" s="85"/>
      <c r="BD18" s="83"/>
      <c r="BE18" s="85"/>
      <c r="BF18" s="103"/>
      <c r="BG18" s="143"/>
      <c r="BH18" s="191" t="str">
        <f t="shared" si="10"/>
        <v>0,00</v>
      </c>
      <c r="BI18" s="85"/>
      <c r="BJ18" s="83"/>
      <c r="BK18" s="85"/>
      <c r="BL18" s="103"/>
      <c r="BM18" s="143"/>
      <c r="BN18" s="191" t="str">
        <f t="shared" si="11"/>
        <v>0,00</v>
      </c>
      <c r="BO18" s="85"/>
      <c r="BP18" s="83"/>
      <c r="BQ18" s="85"/>
      <c r="BR18" s="103"/>
      <c r="BS18" s="143"/>
      <c r="BT18" s="191" t="str">
        <f t="shared" si="12"/>
        <v>0,00</v>
      </c>
      <c r="BU18" s="85"/>
      <c r="BV18" s="83"/>
      <c r="BW18" s="85"/>
      <c r="BX18" s="103"/>
      <c r="BY18" s="143"/>
      <c r="BZ18" s="191" t="str">
        <f t="shared" si="13"/>
        <v>0,00</v>
      </c>
      <c r="CA18" s="198">
        <f t="shared" si="14"/>
        <v>0</v>
      </c>
      <c r="CB18" s="199">
        <f t="shared" si="15"/>
        <v>0</v>
      </c>
      <c r="CC18" s="198">
        <f t="shared" si="16"/>
        <v>0</v>
      </c>
      <c r="CD18" s="206">
        <f t="shared" si="17"/>
        <v>0</v>
      </c>
      <c r="CE18" s="206">
        <f t="shared" si="18"/>
        <v>0</v>
      </c>
      <c r="CF18" s="199">
        <f t="shared" si="19"/>
        <v>2</v>
      </c>
      <c r="CG18" s="198">
        <f t="shared" si="20"/>
        <v>4</v>
      </c>
      <c r="CH18" s="199">
        <f t="shared" si="21"/>
        <v>23</v>
      </c>
    </row>
    <row r="19" spans="1:86" s="16" customFormat="1" ht="19.5" customHeight="1">
      <c r="A19" s="163">
        <f t="shared" si="0"/>
        <v>14</v>
      </c>
      <c r="B19" s="163" t="str">
        <f t="shared" si="22"/>
        <v>ARGENT</v>
      </c>
      <c r="C19" s="159">
        <f t="shared" si="23"/>
        <v>29</v>
      </c>
      <c r="D19" s="159">
        <f t="shared" si="24"/>
        <v>19.75</v>
      </c>
      <c r="E19" s="376">
        <f>IF(ISBLANK(G19),ROUND(IF((COUNT(AD19,AJ19,AP19,AV19,BB19,BH19,BN19,BT19))=0,0,IF((COUNT(AD19,AJ19,AP19,AV19,BB19,BH19,BN19,BT19))&lt;=4,AVERAGE(LARGE((AD19,AJ19,AP19,AV19,BB19,BH19,BN19,BT19),1),LARGE((AD19,AJ19,AP19,AV19,BB19,BH19,BN19,BT19),2)),AVERAGE(LARGE((AD19,AJ19,AP19,AV19,BB19,BH19,BN19,BT19),1),LARGE((AD19,AJ19,AP19,AV19,BB19,BH19,BN19,BT19),2),LARGE((AD19,AJ19,AP19,AV19,BB19,BH19,BN19,BT19),3),LARGE((AD19,AJ19,AP19,AV19,BB19,BH19,BN19,BT19),4)))),2),"Forfait")</f>
        <v>9.25</v>
      </c>
      <c r="F19" s="359" t="s">
        <v>186</v>
      </c>
      <c r="G19" s="63"/>
      <c r="H19" s="360" t="s">
        <v>49</v>
      </c>
      <c r="I19" s="143">
        <v>4.5</v>
      </c>
      <c r="J19" s="84">
        <v>6</v>
      </c>
      <c r="K19" s="261">
        <v>9</v>
      </c>
      <c r="L19" s="143">
        <v>4.5</v>
      </c>
      <c r="M19" s="84">
        <v>5</v>
      </c>
      <c r="N19" s="84"/>
      <c r="O19" s="154">
        <f t="shared" si="1"/>
        <v>4.75</v>
      </c>
      <c r="P19" s="143">
        <v>3</v>
      </c>
      <c r="Q19" s="84">
        <v>3</v>
      </c>
      <c r="R19" s="84">
        <v>3</v>
      </c>
      <c r="S19" s="84">
        <v>3</v>
      </c>
      <c r="T19" s="84">
        <v>3</v>
      </c>
      <c r="U19" s="84"/>
      <c r="V19" s="153">
        <f t="shared" si="2"/>
        <v>6</v>
      </c>
      <c r="W19" s="153">
        <f t="shared" si="3"/>
        <v>9</v>
      </c>
      <c r="X19" s="154">
        <f t="shared" si="4"/>
        <v>15</v>
      </c>
      <c r="Y19" s="275"/>
      <c r="Z19" s="143">
        <v>3</v>
      </c>
      <c r="AA19" s="261">
        <v>3</v>
      </c>
      <c r="AB19" s="275">
        <v>3</v>
      </c>
      <c r="AC19" s="275"/>
      <c r="AD19" s="286">
        <f t="shared" si="5"/>
        <v>9</v>
      </c>
      <c r="AE19" s="143"/>
      <c r="AF19" s="278">
        <v>4</v>
      </c>
      <c r="AG19" s="143">
        <v>3</v>
      </c>
      <c r="AH19" s="144">
        <v>3</v>
      </c>
      <c r="AI19" s="82"/>
      <c r="AJ19" s="187">
        <f t="shared" si="6"/>
        <v>10</v>
      </c>
      <c r="AK19" s="103"/>
      <c r="AL19" s="85">
        <v>2</v>
      </c>
      <c r="AM19" s="103">
        <v>4</v>
      </c>
      <c r="AN19" s="143">
        <v>3</v>
      </c>
      <c r="AO19" s="144"/>
      <c r="AP19" s="189">
        <f t="shared" si="7"/>
        <v>9</v>
      </c>
      <c r="AQ19" s="85"/>
      <c r="AR19" s="83">
        <v>3</v>
      </c>
      <c r="AS19" s="85">
        <v>3</v>
      </c>
      <c r="AT19" s="103">
        <v>3</v>
      </c>
      <c r="AU19" s="143"/>
      <c r="AV19" s="185">
        <f t="shared" si="8"/>
        <v>9</v>
      </c>
      <c r="AW19" s="85"/>
      <c r="AX19" s="83">
        <v>3</v>
      </c>
      <c r="AY19" s="85">
        <v>3</v>
      </c>
      <c r="AZ19" s="103">
        <v>3</v>
      </c>
      <c r="BA19" s="143"/>
      <c r="BB19" s="185">
        <f t="shared" si="9"/>
        <v>9</v>
      </c>
      <c r="BC19" s="85"/>
      <c r="BD19" s="83">
        <v>3</v>
      </c>
      <c r="BE19" s="85">
        <v>3</v>
      </c>
      <c r="BF19" s="103">
        <v>3</v>
      </c>
      <c r="BG19" s="143"/>
      <c r="BH19" s="191">
        <f t="shared" si="10"/>
        <v>9</v>
      </c>
      <c r="BI19" s="85"/>
      <c r="BJ19" s="83"/>
      <c r="BK19" s="85"/>
      <c r="BL19" s="103"/>
      <c r="BM19" s="143"/>
      <c r="BN19" s="191" t="str">
        <f t="shared" si="11"/>
        <v>0,00</v>
      </c>
      <c r="BO19" s="85"/>
      <c r="BP19" s="83"/>
      <c r="BQ19" s="85"/>
      <c r="BR19" s="103"/>
      <c r="BS19" s="143"/>
      <c r="BT19" s="191" t="str">
        <f t="shared" si="12"/>
        <v>0,00</v>
      </c>
      <c r="BU19" s="85"/>
      <c r="BV19" s="83"/>
      <c r="BW19" s="85"/>
      <c r="BX19" s="103"/>
      <c r="BY19" s="143"/>
      <c r="BZ19" s="191" t="str">
        <f t="shared" si="13"/>
        <v>0,00</v>
      </c>
      <c r="CA19" s="198">
        <f t="shared" si="14"/>
        <v>0</v>
      </c>
      <c r="CB19" s="199">
        <f t="shared" si="15"/>
        <v>0</v>
      </c>
      <c r="CC19" s="198">
        <f t="shared" si="16"/>
        <v>0</v>
      </c>
      <c r="CD19" s="206">
        <f t="shared" si="17"/>
        <v>0</v>
      </c>
      <c r="CE19" s="206">
        <f t="shared" si="18"/>
        <v>0</v>
      </c>
      <c r="CF19" s="199">
        <f t="shared" si="19"/>
        <v>0</v>
      </c>
      <c r="CG19" s="198">
        <f t="shared" si="20"/>
        <v>4.75</v>
      </c>
      <c r="CH19" s="199">
        <f t="shared" si="21"/>
        <v>15</v>
      </c>
    </row>
    <row r="20" spans="1:86" s="16" customFormat="1" ht="19.5" customHeight="1">
      <c r="A20" s="163">
        <f t="shared" si="0"/>
        <v>17</v>
      </c>
      <c r="B20" s="163" t="str">
        <f t="shared" si="22"/>
        <v>BRONZE</v>
      </c>
      <c r="C20" s="159">
        <f t="shared" si="23"/>
        <v>26</v>
      </c>
      <c r="D20" s="159">
        <f t="shared" si="24"/>
        <v>17.25</v>
      </c>
      <c r="E20" s="376">
        <f>IF(ISBLANK(G20),ROUND(IF((COUNT(AD20,AJ20,AP20,AV20,BB20,BH20,BN20,BT20))=0,0,IF((COUNT(AD20,AJ20,AP20,AV20,BB20,BH20,BN20,BT20))&lt;=4,AVERAGE(LARGE((AD20,AJ20,AP20,AV20,BB20,BH20,BN20,BT20),1),LARGE((AD20,AJ20,AP20,AV20,BB20,BH20,BN20,BT20),2)),AVERAGE(LARGE((AD20,AJ20,AP20,AV20,BB20,BH20,BN20,BT20),1),LARGE((AD20,AJ20,AP20,AV20,BB20,BH20,BN20,BT20),2),LARGE((AD20,AJ20,AP20,AV20,BB20,BH20,BN20,BT20),3),LARGE((AD20,AJ20,AP20,AV20,BB20,BH20,BN20,BT20),4)))),2),"Forfait")</f>
        <v>8.75</v>
      </c>
      <c r="F20" s="359" t="s">
        <v>187</v>
      </c>
      <c r="G20" s="63"/>
      <c r="H20" s="360" t="s">
        <v>171</v>
      </c>
      <c r="I20" s="143">
        <v>4</v>
      </c>
      <c r="J20" s="84">
        <v>5</v>
      </c>
      <c r="K20" s="261">
        <v>8</v>
      </c>
      <c r="L20" s="143">
        <v>4.5</v>
      </c>
      <c r="M20" s="84">
        <v>4</v>
      </c>
      <c r="N20" s="84"/>
      <c r="O20" s="154">
        <f t="shared" si="1"/>
        <v>4.25</v>
      </c>
      <c r="P20" s="143">
        <v>3</v>
      </c>
      <c r="Q20" s="84">
        <v>2</v>
      </c>
      <c r="R20" s="84">
        <v>3</v>
      </c>
      <c r="S20" s="84">
        <v>2</v>
      </c>
      <c r="T20" s="84">
        <v>3</v>
      </c>
      <c r="U20" s="84"/>
      <c r="V20" s="153">
        <f t="shared" si="2"/>
        <v>5</v>
      </c>
      <c r="W20" s="153">
        <f t="shared" si="3"/>
        <v>8</v>
      </c>
      <c r="X20" s="154">
        <f t="shared" si="4"/>
        <v>13</v>
      </c>
      <c r="Y20" s="275"/>
      <c r="Z20" s="143">
        <v>3</v>
      </c>
      <c r="AA20" s="261">
        <v>2</v>
      </c>
      <c r="AB20" s="275">
        <v>2</v>
      </c>
      <c r="AC20" s="275"/>
      <c r="AD20" s="286">
        <f t="shared" si="5"/>
        <v>7</v>
      </c>
      <c r="AE20" s="143"/>
      <c r="AF20" s="278">
        <v>2</v>
      </c>
      <c r="AG20" s="143">
        <v>2</v>
      </c>
      <c r="AH20" s="144">
        <v>3</v>
      </c>
      <c r="AI20" s="82"/>
      <c r="AJ20" s="187">
        <f t="shared" si="6"/>
        <v>7</v>
      </c>
      <c r="AK20" s="103"/>
      <c r="AL20" s="85">
        <v>3</v>
      </c>
      <c r="AM20" s="103">
        <v>3</v>
      </c>
      <c r="AN20" s="143">
        <v>3</v>
      </c>
      <c r="AO20" s="144"/>
      <c r="AP20" s="189">
        <f t="shared" si="7"/>
        <v>9</v>
      </c>
      <c r="AQ20" s="85"/>
      <c r="AR20" s="83">
        <v>3</v>
      </c>
      <c r="AS20" s="85">
        <v>3</v>
      </c>
      <c r="AT20" s="103">
        <v>4</v>
      </c>
      <c r="AU20" s="143"/>
      <c r="AV20" s="185">
        <f t="shared" si="8"/>
        <v>10</v>
      </c>
      <c r="AW20" s="85"/>
      <c r="AX20" s="83">
        <v>3</v>
      </c>
      <c r="AY20" s="85">
        <v>3</v>
      </c>
      <c r="AZ20" s="103">
        <v>3</v>
      </c>
      <c r="BA20" s="143"/>
      <c r="BB20" s="185">
        <f t="shared" si="9"/>
        <v>9</v>
      </c>
      <c r="BC20" s="85"/>
      <c r="BD20" s="83"/>
      <c r="BE20" s="85"/>
      <c r="BF20" s="103"/>
      <c r="BG20" s="143"/>
      <c r="BH20" s="191" t="str">
        <f t="shared" si="10"/>
        <v>0,00</v>
      </c>
      <c r="BI20" s="85"/>
      <c r="BJ20" s="83"/>
      <c r="BK20" s="85"/>
      <c r="BL20" s="103"/>
      <c r="BM20" s="143"/>
      <c r="BN20" s="191" t="str">
        <f t="shared" si="11"/>
        <v>0,00</v>
      </c>
      <c r="BO20" s="85"/>
      <c r="BP20" s="83"/>
      <c r="BQ20" s="85"/>
      <c r="BR20" s="103"/>
      <c r="BS20" s="143"/>
      <c r="BT20" s="191" t="str">
        <f t="shared" si="12"/>
        <v>0,00</v>
      </c>
      <c r="BU20" s="85"/>
      <c r="BV20" s="83"/>
      <c r="BW20" s="85"/>
      <c r="BX20" s="103"/>
      <c r="BY20" s="143"/>
      <c r="BZ20" s="191" t="str">
        <f t="shared" si="13"/>
        <v>0,00</v>
      </c>
      <c r="CA20" s="198">
        <f t="shared" si="14"/>
        <v>0</v>
      </c>
      <c r="CB20" s="199">
        <f t="shared" si="15"/>
        <v>0</v>
      </c>
      <c r="CC20" s="198">
        <f t="shared" si="16"/>
        <v>0</v>
      </c>
      <c r="CD20" s="206">
        <f t="shared" si="17"/>
        <v>0</v>
      </c>
      <c r="CE20" s="206">
        <f t="shared" si="18"/>
        <v>0</v>
      </c>
      <c r="CF20" s="199">
        <f t="shared" si="19"/>
        <v>0</v>
      </c>
      <c r="CG20" s="198">
        <f t="shared" si="20"/>
        <v>4.25</v>
      </c>
      <c r="CH20" s="199">
        <f t="shared" si="21"/>
        <v>13</v>
      </c>
    </row>
    <row r="21" spans="1:86" s="16" customFormat="1" ht="19.5" customHeight="1">
      <c r="A21" s="161">
        <f t="shared" si="0"/>
        <v>7</v>
      </c>
      <c r="B21" s="163" t="str">
        <f t="shared" si="22"/>
        <v>ARGENT</v>
      </c>
      <c r="C21" s="159">
        <f t="shared" si="23"/>
        <v>35</v>
      </c>
      <c r="D21" s="159">
        <f t="shared" si="24"/>
        <v>22.75</v>
      </c>
      <c r="E21" s="376">
        <f>IF(ISBLANK(G21),ROUND(IF((COUNT(AD21,AJ21,AP21,AV21,BB21,BH21,BN21,BT21))=0,0,IF((COUNT(AD21,AJ21,AP21,AV21,BB21,BH21,BN21,BT21))&lt;=4,AVERAGE(LARGE((AD21,AJ21,AP21,AV21,BB21,BH21,BN21,BT21),1),LARGE((AD21,AJ21,AP21,AV21,BB21,BH21,BN21,BT21),2)),AVERAGE(LARGE((AD21,AJ21,AP21,AV21,BB21,BH21,BN21,BT21),1),LARGE((AD21,AJ21,AP21,AV21,BB21,BH21,BN21,BT21),2),LARGE((AD21,AJ21,AP21,AV21,BB21,BH21,BN21,BT21),3),LARGE((AD21,AJ21,AP21,AV21,BB21,BH21,BN21,BT21),4)))),2),"Forfait")</f>
        <v>12.25</v>
      </c>
      <c r="F21" s="359" t="s">
        <v>188</v>
      </c>
      <c r="G21" s="63"/>
      <c r="H21" s="361" t="s">
        <v>146</v>
      </c>
      <c r="I21" s="143">
        <v>5</v>
      </c>
      <c r="J21" s="84">
        <v>6</v>
      </c>
      <c r="K21" s="261">
        <v>12</v>
      </c>
      <c r="L21" s="143">
        <v>5</v>
      </c>
      <c r="M21" s="84">
        <v>4.5</v>
      </c>
      <c r="N21" s="84"/>
      <c r="O21" s="154">
        <f t="shared" si="1"/>
        <v>4.75</v>
      </c>
      <c r="P21" s="143">
        <v>3</v>
      </c>
      <c r="Q21" s="84">
        <v>3</v>
      </c>
      <c r="R21" s="84">
        <v>4</v>
      </c>
      <c r="S21" s="84">
        <v>4</v>
      </c>
      <c r="T21" s="84">
        <v>4</v>
      </c>
      <c r="U21" s="84"/>
      <c r="V21" s="153">
        <f t="shared" si="2"/>
        <v>6</v>
      </c>
      <c r="W21" s="153">
        <f t="shared" si="3"/>
        <v>12</v>
      </c>
      <c r="X21" s="154">
        <f t="shared" si="4"/>
        <v>18</v>
      </c>
      <c r="Y21" s="275"/>
      <c r="Z21" s="143">
        <v>5</v>
      </c>
      <c r="AA21" s="261">
        <v>5</v>
      </c>
      <c r="AB21" s="275">
        <v>4</v>
      </c>
      <c r="AC21" s="275"/>
      <c r="AD21" s="286">
        <f t="shared" si="5"/>
        <v>14</v>
      </c>
      <c r="AE21" s="143"/>
      <c r="AF21" s="278">
        <v>4</v>
      </c>
      <c r="AG21" s="143">
        <v>4</v>
      </c>
      <c r="AH21" s="144">
        <v>4</v>
      </c>
      <c r="AI21" s="82"/>
      <c r="AJ21" s="187">
        <f t="shared" si="6"/>
        <v>12</v>
      </c>
      <c r="AK21" s="103"/>
      <c r="AL21" s="85">
        <v>5</v>
      </c>
      <c r="AM21" s="103">
        <v>4</v>
      </c>
      <c r="AN21" s="143">
        <v>3</v>
      </c>
      <c r="AO21" s="144"/>
      <c r="AP21" s="189">
        <f t="shared" si="7"/>
        <v>12</v>
      </c>
      <c r="AQ21" s="85"/>
      <c r="AR21" s="83">
        <v>3</v>
      </c>
      <c r="AS21" s="85">
        <v>3</v>
      </c>
      <c r="AT21" s="103">
        <v>4</v>
      </c>
      <c r="AU21" s="143"/>
      <c r="AV21" s="185">
        <f t="shared" si="8"/>
        <v>10</v>
      </c>
      <c r="AW21" s="85"/>
      <c r="AX21" s="83">
        <v>4</v>
      </c>
      <c r="AY21" s="85">
        <v>4</v>
      </c>
      <c r="AZ21" s="103">
        <v>3</v>
      </c>
      <c r="BA21" s="143"/>
      <c r="BB21" s="185">
        <f t="shared" si="9"/>
        <v>11</v>
      </c>
      <c r="BC21" s="85"/>
      <c r="BD21" s="83"/>
      <c r="BE21" s="85"/>
      <c r="BF21" s="103"/>
      <c r="BG21" s="143"/>
      <c r="BH21" s="191" t="str">
        <f t="shared" si="10"/>
        <v>0,00</v>
      </c>
      <c r="BI21" s="85"/>
      <c r="BJ21" s="83"/>
      <c r="BK21" s="85"/>
      <c r="BL21" s="103"/>
      <c r="BM21" s="143"/>
      <c r="BN21" s="191" t="str">
        <f t="shared" si="11"/>
        <v>0,00</v>
      </c>
      <c r="BO21" s="85"/>
      <c r="BP21" s="83"/>
      <c r="BQ21" s="85"/>
      <c r="BR21" s="103"/>
      <c r="BS21" s="143"/>
      <c r="BT21" s="191" t="str">
        <f t="shared" si="12"/>
        <v>0,00</v>
      </c>
      <c r="BU21" s="85"/>
      <c r="BV21" s="83"/>
      <c r="BW21" s="85"/>
      <c r="BX21" s="103"/>
      <c r="BY21" s="143"/>
      <c r="BZ21" s="191" t="str">
        <f t="shared" si="13"/>
        <v>0,00</v>
      </c>
      <c r="CA21" s="198">
        <f t="shared" si="14"/>
        <v>0</v>
      </c>
      <c r="CB21" s="199">
        <f t="shared" si="15"/>
        <v>0</v>
      </c>
      <c r="CC21" s="198">
        <f t="shared" si="16"/>
        <v>0</v>
      </c>
      <c r="CD21" s="206">
        <f t="shared" si="17"/>
        <v>0</v>
      </c>
      <c r="CE21" s="206">
        <f t="shared" si="18"/>
        <v>0</v>
      </c>
      <c r="CF21" s="199">
        <f t="shared" si="19"/>
        <v>0</v>
      </c>
      <c r="CG21" s="198">
        <f t="shared" si="20"/>
        <v>4.75</v>
      </c>
      <c r="CH21" s="199">
        <f t="shared" si="21"/>
        <v>18</v>
      </c>
    </row>
    <row r="22" spans="1:86" s="16" customFormat="1" ht="19.5" customHeight="1">
      <c r="A22" s="161">
        <f t="shared" si="0"/>
        <v>11</v>
      </c>
      <c r="B22" s="163" t="str">
        <f t="shared" si="22"/>
        <v>ARGENT</v>
      </c>
      <c r="C22" s="159">
        <f t="shared" si="23"/>
        <v>32.5</v>
      </c>
      <c r="D22" s="159">
        <f t="shared" si="24"/>
        <v>19.5</v>
      </c>
      <c r="E22" s="376">
        <f>IF(ISBLANK(G22),ROUND(IF((COUNT(AD22,AJ22,AP22,AV22,BB22,BH22,BN22,BT22))=0,0,IF((COUNT(AD22,AJ22,AP22,AV22,BB22,BH22,BN22,BT22))&lt;=4,AVERAGE(LARGE((AD22,AJ22,AP22,AV22,BB22,BH22,BN22,BT22),1),LARGE((AD22,AJ22,AP22,AV22,BB22,BH22,BN22,BT22),2)),AVERAGE(LARGE((AD22,AJ22,AP22,AV22,BB22,BH22,BN22,BT22),1),LARGE((AD22,AJ22,AP22,AV22,BB22,BH22,BN22,BT22),2),LARGE((AD22,AJ22,AP22,AV22,BB22,BH22,BN22,BT22),3),LARGE((AD22,AJ22,AP22,AV22,BB22,BH22,BN22,BT22),4)))),2),"Forfait")</f>
        <v>13</v>
      </c>
      <c r="F22" s="359" t="s">
        <v>189</v>
      </c>
      <c r="G22" s="63"/>
      <c r="H22" s="361" t="s">
        <v>190</v>
      </c>
      <c r="I22" s="143">
        <v>3.5</v>
      </c>
      <c r="J22" s="84">
        <v>7</v>
      </c>
      <c r="K22" s="261">
        <v>9</v>
      </c>
      <c r="L22" s="143">
        <v>3.5</v>
      </c>
      <c r="M22" s="84">
        <v>3.5</v>
      </c>
      <c r="N22" s="84"/>
      <c r="O22" s="154">
        <f t="shared" si="1"/>
        <v>3.5</v>
      </c>
      <c r="P22" s="143">
        <v>4</v>
      </c>
      <c r="Q22" s="84">
        <v>3</v>
      </c>
      <c r="R22" s="84">
        <v>3</v>
      </c>
      <c r="S22" s="84">
        <v>2</v>
      </c>
      <c r="T22" s="84">
        <v>4</v>
      </c>
      <c r="U22" s="84"/>
      <c r="V22" s="153">
        <f t="shared" si="2"/>
        <v>7</v>
      </c>
      <c r="W22" s="153">
        <f t="shared" si="3"/>
        <v>9</v>
      </c>
      <c r="X22" s="154">
        <f t="shared" si="4"/>
        <v>16</v>
      </c>
      <c r="Y22" s="275"/>
      <c r="Z22" s="143">
        <v>4</v>
      </c>
      <c r="AA22" s="261">
        <v>3</v>
      </c>
      <c r="AB22" s="275">
        <v>4</v>
      </c>
      <c r="AC22" s="275"/>
      <c r="AD22" s="286">
        <f t="shared" si="5"/>
        <v>11</v>
      </c>
      <c r="AE22" s="143"/>
      <c r="AF22" s="278">
        <v>5</v>
      </c>
      <c r="AG22" s="143">
        <v>5</v>
      </c>
      <c r="AH22" s="144">
        <v>5</v>
      </c>
      <c r="AI22" s="82"/>
      <c r="AJ22" s="187">
        <f t="shared" si="6"/>
        <v>15</v>
      </c>
      <c r="AK22" s="103"/>
      <c r="AL22" s="85">
        <v>3</v>
      </c>
      <c r="AM22" s="103">
        <v>3</v>
      </c>
      <c r="AN22" s="143">
        <v>3</v>
      </c>
      <c r="AO22" s="144"/>
      <c r="AP22" s="189">
        <f t="shared" si="7"/>
        <v>9</v>
      </c>
      <c r="AQ22" s="85"/>
      <c r="AR22" s="83">
        <v>3</v>
      </c>
      <c r="AS22" s="85">
        <v>3</v>
      </c>
      <c r="AT22" s="103">
        <v>3</v>
      </c>
      <c r="AU22" s="143"/>
      <c r="AV22" s="185">
        <f t="shared" si="8"/>
        <v>9</v>
      </c>
      <c r="AW22" s="85"/>
      <c r="AX22" s="83"/>
      <c r="AY22" s="85"/>
      <c r="AZ22" s="103"/>
      <c r="BA22" s="143"/>
      <c r="BB22" s="185" t="str">
        <f t="shared" si="9"/>
        <v>0,00</v>
      </c>
      <c r="BC22" s="85"/>
      <c r="BD22" s="83"/>
      <c r="BE22" s="85"/>
      <c r="BF22" s="103"/>
      <c r="BG22" s="143"/>
      <c r="BH22" s="191" t="str">
        <f t="shared" si="10"/>
        <v>0,00</v>
      </c>
      <c r="BI22" s="85"/>
      <c r="BJ22" s="83"/>
      <c r="BK22" s="85"/>
      <c r="BL22" s="103"/>
      <c r="BM22" s="143"/>
      <c r="BN22" s="191" t="str">
        <f t="shared" si="11"/>
        <v>0,00</v>
      </c>
      <c r="BO22" s="85"/>
      <c r="BP22" s="83"/>
      <c r="BQ22" s="85"/>
      <c r="BR22" s="103"/>
      <c r="BS22" s="143"/>
      <c r="BT22" s="191" t="str">
        <f t="shared" si="12"/>
        <v>0,00</v>
      </c>
      <c r="BU22" s="85"/>
      <c r="BV22" s="83"/>
      <c r="BW22" s="85"/>
      <c r="BX22" s="103"/>
      <c r="BY22" s="143"/>
      <c r="BZ22" s="191" t="str">
        <f t="shared" si="13"/>
        <v>0,00</v>
      </c>
      <c r="CA22" s="198">
        <f t="shared" si="14"/>
        <v>0</v>
      </c>
      <c r="CB22" s="199">
        <f t="shared" si="15"/>
        <v>0</v>
      </c>
      <c r="CC22" s="198">
        <f t="shared" si="16"/>
        <v>0</v>
      </c>
      <c r="CD22" s="206">
        <f t="shared" si="17"/>
        <v>0</v>
      </c>
      <c r="CE22" s="206">
        <f t="shared" si="18"/>
        <v>0</v>
      </c>
      <c r="CF22" s="199">
        <f t="shared" si="19"/>
        <v>0</v>
      </c>
      <c r="CG22" s="198">
        <f t="shared" si="20"/>
        <v>3.5</v>
      </c>
      <c r="CH22" s="199">
        <f t="shared" si="21"/>
        <v>16</v>
      </c>
    </row>
    <row r="23" spans="1:86" s="16" customFormat="1" ht="19.5" customHeight="1">
      <c r="A23" s="161">
        <f t="shared" si="0"/>
        <v>3</v>
      </c>
      <c r="B23" s="163" t="str">
        <f t="shared" si="22"/>
        <v>OR</v>
      </c>
      <c r="C23" s="159">
        <f t="shared" si="23"/>
        <v>37.25</v>
      </c>
      <c r="D23" s="159">
        <f t="shared" si="24"/>
        <v>24.25</v>
      </c>
      <c r="E23" s="376">
        <f>IF(ISBLANK(G23),ROUND(IF((COUNT(AD23,AJ23,AP23,AV23,BB23,BH23,BN23,BT23))=0,0,IF((COUNT(AD23,AJ23,AP23,AV23,BB23,BH23,BN23,BT23))&lt;=4,AVERAGE(LARGE((AD23,AJ23,AP23,AV23,BB23,BH23,BN23,BT23),1),LARGE((AD23,AJ23,AP23,AV23,BB23,BH23,BN23,BT23),2)),AVERAGE(LARGE((AD23,AJ23,AP23,AV23,BB23,BH23,BN23,BT23),1),LARGE((AD23,AJ23,AP23,AV23,BB23,BH23,BN23,BT23),2),LARGE((AD23,AJ23,AP23,AV23,BB23,BH23,BN23,BT23),3),LARGE((AD23,AJ23,AP23,AV23,BB23,BH23,BN23,BT23),4)))),2),"Forfait")</f>
        <v>13</v>
      </c>
      <c r="F23" s="359" t="s">
        <v>191</v>
      </c>
      <c r="G23" s="63"/>
      <c r="H23" s="361" t="s">
        <v>192</v>
      </c>
      <c r="I23" s="143">
        <v>4.5</v>
      </c>
      <c r="J23" s="84">
        <v>8</v>
      </c>
      <c r="K23" s="261">
        <v>12</v>
      </c>
      <c r="L23" s="143">
        <v>4.5</v>
      </c>
      <c r="M23" s="84">
        <v>4</v>
      </c>
      <c r="N23" s="84"/>
      <c r="O23" s="154">
        <f t="shared" si="1"/>
        <v>4.25</v>
      </c>
      <c r="P23" s="143">
        <v>5</v>
      </c>
      <c r="Q23" s="84">
        <v>3</v>
      </c>
      <c r="R23" s="84">
        <v>3</v>
      </c>
      <c r="S23" s="84">
        <v>4</v>
      </c>
      <c r="T23" s="84">
        <v>5</v>
      </c>
      <c r="U23" s="84"/>
      <c r="V23" s="153">
        <f t="shared" si="2"/>
        <v>8</v>
      </c>
      <c r="W23" s="153">
        <f t="shared" si="3"/>
        <v>12</v>
      </c>
      <c r="X23" s="154">
        <f t="shared" si="4"/>
        <v>20</v>
      </c>
      <c r="Y23" s="275"/>
      <c r="Z23" s="143">
        <v>3</v>
      </c>
      <c r="AA23" s="261">
        <v>3</v>
      </c>
      <c r="AB23" s="275">
        <v>5</v>
      </c>
      <c r="AC23" s="275"/>
      <c r="AD23" s="286">
        <f t="shared" si="5"/>
        <v>11</v>
      </c>
      <c r="AE23" s="143"/>
      <c r="AF23" s="278">
        <v>5</v>
      </c>
      <c r="AG23" s="143">
        <v>5</v>
      </c>
      <c r="AH23" s="144">
        <v>4</v>
      </c>
      <c r="AI23" s="82"/>
      <c r="AJ23" s="187">
        <f t="shared" si="6"/>
        <v>14</v>
      </c>
      <c r="AK23" s="103"/>
      <c r="AL23" s="85">
        <v>3</v>
      </c>
      <c r="AM23" s="103">
        <v>2</v>
      </c>
      <c r="AN23" s="143">
        <v>3</v>
      </c>
      <c r="AO23" s="144"/>
      <c r="AP23" s="189">
        <f t="shared" si="7"/>
        <v>8</v>
      </c>
      <c r="AQ23" s="85"/>
      <c r="AR23" s="83">
        <v>4</v>
      </c>
      <c r="AS23" s="85">
        <v>4</v>
      </c>
      <c r="AT23" s="103">
        <v>4</v>
      </c>
      <c r="AU23" s="143"/>
      <c r="AV23" s="185">
        <f t="shared" si="8"/>
        <v>12</v>
      </c>
      <c r="AW23" s="85"/>
      <c r="AX23" s="83"/>
      <c r="AY23" s="85"/>
      <c r="AZ23" s="103"/>
      <c r="BA23" s="143"/>
      <c r="BB23" s="185" t="str">
        <f t="shared" si="9"/>
        <v>0,00</v>
      </c>
      <c r="BC23" s="85"/>
      <c r="BD23" s="83"/>
      <c r="BE23" s="85"/>
      <c r="BF23" s="103"/>
      <c r="BG23" s="143"/>
      <c r="BH23" s="191" t="str">
        <f t="shared" si="10"/>
        <v>0,00</v>
      </c>
      <c r="BI23" s="85"/>
      <c r="BJ23" s="83"/>
      <c r="BK23" s="85"/>
      <c r="BL23" s="103"/>
      <c r="BM23" s="143"/>
      <c r="BN23" s="191" t="str">
        <f t="shared" si="11"/>
        <v>0,00</v>
      </c>
      <c r="BO23" s="85"/>
      <c r="BP23" s="83"/>
      <c r="BQ23" s="85"/>
      <c r="BR23" s="103"/>
      <c r="BS23" s="143"/>
      <c r="BT23" s="191" t="str">
        <f t="shared" si="12"/>
        <v>0,00</v>
      </c>
      <c r="BU23" s="85"/>
      <c r="BV23" s="83"/>
      <c r="BW23" s="85"/>
      <c r="BX23" s="103"/>
      <c r="BY23" s="143"/>
      <c r="BZ23" s="191" t="str">
        <f t="shared" si="13"/>
        <v>0,00</v>
      </c>
      <c r="CA23" s="198">
        <f t="shared" si="14"/>
        <v>0</v>
      </c>
      <c r="CB23" s="199">
        <f t="shared" si="15"/>
        <v>0</v>
      </c>
      <c r="CC23" s="198">
        <f t="shared" si="16"/>
        <v>2</v>
      </c>
      <c r="CD23" s="206">
        <f t="shared" si="17"/>
        <v>0</v>
      </c>
      <c r="CE23" s="206">
        <f t="shared" si="18"/>
        <v>0</v>
      </c>
      <c r="CF23" s="199">
        <f t="shared" si="19"/>
        <v>0</v>
      </c>
      <c r="CG23" s="198">
        <f t="shared" si="20"/>
        <v>4.25</v>
      </c>
      <c r="CH23" s="199">
        <f t="shared" si="21"/>
        <v>20</v>
      </c>
    </row>
    <row r="24" spans="1:86" s="16" customFormat="1" ht="19.5" customHeight="1">
      <c r="A24" s="161">
        <f t="shared" si="0"/>
        <v>1</v>
      </c>
      <c r="B24" s="163" t="str">
        <f t="shared" si="22"/>
        <v>OR</v>
      </c>
      <c r="C24" s="159">
        <f t="shared" si="23"/>
        <v>40.5</v>
      </c>
      <c r="D24" s="159">
        <f t="shared" si="24"/>
        <v>26</v>
      </c>
      <c r="E24" s="376">
        <f>IF(ISBLANK(G24),ROUND(IF((COUNT(AD24,AJ24,AP24,AV24,BB24,BH24,BN24,BT24))=0,0,IF((COUNT(AD24,AJ24,AP24,AV24,BB24,BH24,BN24,BT24))&lt;=4,AVERAGE(LARGE((AD24,AJ24,AP24,AV24,BB24,BH24,BN24,BT24),1),LARGE((AD24,AJ24,AP24,AV24,BB24,BH24,BN24,BT24),2)),AVERAGE(LARGE((AD24,AJ24,AP24,AV24,BB24,BH24,BN24,BT24),1),LARGE((AD24,AJ24,AP24,AV24,BB24,BH24,BN24,BT24),2),LARGE((AD24,AJ24,AP24,AV24,BB24,BH24,BN24,BT24),3),LARGE((AD24,AJ24,AP24,AV24,BB24,BH24,BN24,BT24),4)))),2),"Forfait")</f>
        <v>14.5</v>
      </c>
      <c r="F24" s="359" t="s">
        <v>193</v>
      </c>
      <c r="G24" s="63"/>
      <c r="H24" s="361" t="s">
        <v>194</v>
      </c>
      <c r="I24" s="143">
        <v>5</v>
      </c>
      <c r="J24" s="84">
        <v>9</v>
      </c>
      <c r="K24" s="261">
        <v>12</v>
      </c>
      <c r="L24" s="143">
        <v>5</v>
      </c>
      <c r="M24" s="84">
        <v>5</v>
      </c>
      <c r="N24" s="84"/>
      <c r="O24" s="154">
        <f t="shared" si="1"/>
        <v>5</v>
      </c>
      <c r="P24" s="143">
        <v>5</v>
      </c>
      <c r="Q24" s="84">
        <v>4</v>
      </c>
      <c r="R24" s="84">
        <v>3</v>
      </c>
      <c r="S24" s="84">
        <v>4</v>
      </c>
      <c r="T24" s="84">
        <v>5</v>
      </c>
      <c r="U24" s="84"/>
      <c r="V24" s="153">
        <f t="shared" si="2"/>
        <v>9</v>
      </c>
      <c r="W24" s="153">
        <f t="shared" si="3"/>
        <v>12</v>
      </c>
      <c r="X24" s="154">
        <f t="shared" si="4"/>
        <v>21</v>
      </c>
      <c r="Y24" s="275"/>
      <c r="Z24" s="143">
        <v>5</v>
      </c>
      <c r="AA24" s="261">
        <v>4</v>
      </c>
      <c r="AB24" s="275">
        <v>4</v>
      </c>
      <c r="AC24" s="275"/>
      <c r="AD24" s="286">
        <f t="shared" si="5"/>
        <v>13</v>
      </c>
      <c r="AE24" s="143"/>
      <c r="AF24" s="278">
        <v>4</v>
      </c>
      <c r="AG24" s="143">
        <v>4</v>
      </c>
      <c r="AH24" s="144">
        <v>4</v>
      </c>
      <c r="AI24" s="82"/>
      <c r="AJ24" s="187">
        <f t="shared" si="6"/>
        <v>12</v>
      </c>
      <c r="AK24" s="103"/>
      <c r="AL24" s="85">
        <v>5</v>
      </c>
      <c r="AM24" s="103">
        <v>5</v>
      </c>
      <c r="AN24" s="143">
        <v>5</v>
      </c>
      <c r="AO24" s="144"/>
      <c r="AP24" s="189">
        <f t="shared" si="7"/>
        <v>15</v>
      </c>
      <c r="AQ24" s="85"/>
      <c r="AR24" s="83">
        <v>5</v>
      </c>
      <c r="AS24" s="85">
        <v>5</v>
      </c>
      <c r="AT24" s="103">
        <v>4</v>
      </c>
      <c r="AU24" s="143"/>
      <c r="AV24" s="185">
        <f t="shared" si="8"/>
        <v>14</v>
      </c>
      <c r="AW24" s="85"/>
      <c r="AX24" s="83"/>
      <c r="AY24" s="85"/>
      <c r="AZ24" s="103"/>
      <c r="BA24" s="143"/>
      <c r="BB24" s="185" t="str">
        <f t="shared" si="9"/>
        <v>0,00</v>
      </c>
      <c r="BC24" s="85"/>
      <c r="BD24" s="83"/>
      <c r="BE24" s="85"/>
      <c r="BF24" s="103"/>
      <c r="BG24" s="143"/>
      <c r="BH24" s="191" t="str">
        <f t="shared" si="10"/>
        <v>0,00</v>
      </c>
      <c r="BI24" s="85"/>
      <c r="BJ24" s="83"/>
      <c r="BK24" s="85"/>
      <c r="BL24" s="103"/>
      <c r="BM24" s="143"/>
      <c r="BN24" s="191" t="str">
        <f t="shared" si="11"/>
        <v>0,00</v>
      </c>
      <c r="BO24" s="85"/>
      <c r="BP24" s="83"/>
      <c r="BQ24" s="85"/>
      <c r="BR24" s="103"/>
      <c r="BS24" s="143"/>
      <c r="BT24" s="191" t="str">
        <f t="shared" si="12"/>
        <v>0,00</v>
      </c>
      <c r="BU24" s="85"/>
      <c r="BV24" s="83"/>
      <c r="BW24" s="85"/>
      <c r="BX24" s="103"/>
      <c r="BY24" s="143"/>
      <c r="BZ24" s="191" t="str">
        <f t="shared" si="13"/>
        <v>0,00</v>
      </c>
      <c r="CA24" s="198">
        <f t="shared" si="14"/>
        <v>0</v>
      </c>
      <c r="CB24" s="199">
        <f t="shared" si="15"/>
        <v>0</v>
      </c>
      <c r="CC24" s="198">
        <f t="shared" si="16"/>
        <v>0</v>
      </c>
      <c r="CD24" s="206">
        <f t="shared" si="17"/>
        <v>0</v>
      </c>
      <c r="CE24" s="206">
        <f t="shared" si="18"/>
        <v>0</v>
      </c>
      <c r="CF24" s="199">
        <f t="shared" si="19"/>
        <v>0</v>
      </c>
      <c r="CG24" s="198">
        <f t="shared" si="20"/>
        <v>5</v>
      </c>
      <c r="CH24" s="199">
        <f t="shared" si="21"/>
        <v>21</v>
      </c>
    </row>
    <row r="25" spans="1:86" s="16" customFormat="1" ht="19.5" customHeight="1">
      <c r="A25" s="161">
        <f t="shared" si="0"/>
        <v>12</v>
      </c>
      <c r="B25" s="163" t="str">
        <f t="shared" si="22"/>
        <v>ARGENT</v>
      </c>
      <c r="C25" s="159">
        <f t="shared" si="23"/>
        <v>31.75</v>
      </c>
      <c r="D25" s="159">
        <f t="shared" si="24"/>
        <v>21.25</v>
      </c>
      <c r="E25" s="376">
        <f>IF(ISBLANK(G25),ROUND(IF((COUNT(AD25,AJ25,AP25,AV25,BB25,BH25,BN25,BT25))=0,0,IF((COUNT(AD25,AJ25,AP25,AV25,BB25,BH25,BN25,BT25))&lt;=4,AVERAGE(LARGE((AD25,AJ25,AP25,AV25,BB25,BH25,BN25,BT25),1),LARGE((AD25,AJ25,AP25,AV25,BB25,BH25,BN25,BT25),2)),AVERAGE(LARGE((AD25,AJ25,AP25,AV25,BB25,BH25,BN25,BT25),1),LARGE((AD25,AJ25,AP25,AV25,BB25,BH25,BN25,BT25),2),LARGE((AD25,AJ25,AP25,AV25,BB25,BH25,BN25,BT25),3),LARGE((AD25,AJ25,AP25,AV25,BB25,BH25,BN25,BT25),4)))),2),"Forfait")</f>
        <v>10.5</v>
      </c>
      <c r="F25" s="359" t="s">
        <v>195</v>
      </c>
      <c r="G25" s="63"/>
      <c r="H25" s="361" t="s">
        <v>196</v>
      </c>
      <c r="I25" s="143">
        <v>4</v>
      </c>
      <c r="J25" s="84">
        <v>5</v>
      </c>
      <c r="K25" s="261">
        <v>12</v>
      </c>
      <c r="L25" s="143">
        <v>4.5</v>
      </c>
      <c r="M25" s="84">
        <v>4</v>
      </c>
      <c r="N25" s="84"/>
      <c r="O25" s="154">
        <f t="shared" si="1"/>
        <v>4.25</v>
      </c>
      <c r="P25" s="143">
        <v>3</v>
      </c>
      <c r="Q25" s="84">
        <v>2</v>
      </c>
      <c r="R25" s="84">
        <v>3</v>
      </c>
      <c r="S25" s="84">
        <v>4</v>
      </c>
      <c r="T25" s="84">
        <v>5</v>
      </c>
      <c r="U25" s="84"/>
      <c r="V25" s="153">
        <f t="shared" si="2"/>
        <v>5</v>
      </c>
      <c r="W25" s="153">
        <f t="shared" si="3"/>
        <v>12</v>
      </c>
      <c r="X25" s="154">
        <f t="shared" si="4"/>
        <v>17</v>
      </c>
      <c r="Y25" s="275"/>
      <c r="Z25" s="143">
        <v>2</v>
      </c>
      <c r="AA25" s="261">
        <v>5</v>
      </c>
      <c r="AB25" s="275">
        <v>3</v>
      </c>
      <c r="AC25" s="275"/>
      <c r="AD25" s="286">
        <f t="shared" si="5"/>
        <v>10</v>
      </c>
      <c r="AE25" s="143"/>
      <c r="AF25" s="278">
        <v>3</v>
      </c>
      <c r="AG25" s="143">
        <v>5</v>
      </c>
      <c r="AH25" s="144">
        <v>3</v>
      </c>
      <c r="AI25" s="82"/>
      <c r="AJ25" s="187">
        <f t="shared" si="6"/>
        <v>11</v>
      </c>
      <c r="AK25" s="103"/>
      <c r="AL25" s="85"/>
      <c r="AM25" s="103"/>
      <c r="AN25" s="143"/>
      <c r="AO25" s="144"/>
      <c r="AP25" s="189" t="str">
        <f t="shared" si="7"/>
        <v>0,00</v>
      </c>
      <c r="AQ25" s="85"/>
      <c r="AR25" s="83"/>
      <c r="AS25" s="85"/>
      <c r="AT25" s="103"/>
      <c r="AU25" s="143"/>
      <c r="AV25" s="185" t="str">
        <f t="shared" si="8"/>
        <v>0,00</v>
      </c>
      <c r="AW25" s="85"/>
      <c r="AX25" s="83"/>
      <c r="AY25" s="85"/>
      <c r="AZ25" s="103"/>
      <c r="BA25" s="143"/>
      <c r="BB25" s="185" t="str">
        <f t="shared" si="9"/>
        <v>0,00</v>
      </c>
      <c r="BC25" s="85"/>
      <c r="BD25" s="83"/>
      <c r="BE25" s="85"/>
      <c r="BF25" s="103"/>
      <c r="BG25" s="143"/>
      <c r="BH25" s="191" t="str">
        <f t="shared" si="10"/>
        <v>0,00</v>
      </c>
      <c r="BI25" s="85"/>
      <c r="BJ25" s="83"/>
      <c r="BK25" s="85"/>
      <c r="BL25" s="103"/>
      <c r="BM25" s="143"/>
      <c r="BN25" s="191" t="str">
        <f t="shared" si="11"/>
        <v>0,00</v>
      </c>
      <c r="BO25" s="85"/>
      <c r="BP25" s="83"/>
      <c r="BQ25" s="85"/>
      <c r="BR25" s="103"/>
      <c r="BS25" s="143"/>
      <c r="BT25" s="191" t="str">
        <f t="shared" si="12"/>
        <v>0,00</v>
      </c>
      <c r="BU25" s="85"/>
      <c r="BV25" s="83"/>
      <c r="BW25" s="85"/>
      <c r="BX25" s="103"/>
      <c r="BY25" s="143"/>
      <c r="BZ25" s="191" t="str">
        <f t="shared" si="13"/>
        <v>0,00</v>
      </c>
      <c r="CA25" s="198">
        <f t="shared" si="14"/>
        <v>0</v>
      </c>
      <c r="CB25" s="199">
        <f t="shared" si="15"/>
        <v>0</v>
      </c>
      <c r="CC25" s="198">
        <f t="shared" si="16"/>
        <v>0</v>
      </c>
      <c r="CD25" s="206">
        <f t="shared" si="17"/>
        <v>0</v>
      </c>
      <c r="CE25" s="206">
        <f t="shared" si="18"/>
        <v>0</v>
      </c>
      <c r="CF25" s="199">
        <f t="shared" si="19"/>
        <v>0</v>
      </c>
      <c r="CG25" s="198">
        <f t="shared" si="20"/>
        <v>4.25</v>
      </c>
      <c r="CH25" s="199">
        <f t="shared" si="21"/>
        <v>17</v>
      </c>
    </row>
    <row r="26" spans="1:86" s="16" customFormat="1" ht="19.5" customHeight="1">
      <c r="A26" s="161">
        <f t="shared" si="0"/>
        <v>15</v>
      </c>
      <c r="B26" s="163" t="str">
        <f t="shared" si="22"/>
        <v>ARGENT</v>
      </c>
      <c r="C26" s="159">
        <f t="shared" si="23"/>
        <v>28</v>
      </c>
      <c r="D26" s="159">
        <f t="shared" si="24"/>
        <v>18.5</v>
      </c>
      <c r="E26" s="376">
        <f>IF(ISBLANK(G26),ROUND(IF((COUNT(AD26,AJ26,AP26,AV26,BB26,BH26,BN26,BT26))=0,0,IF((COUNT(AD26,AJ26,AP26,AV26,BB26,BH26,BN26,BT26))&lt;=4,AVERAGE(LARGE((AD26,AJ26,AP26,AV26,BB26,BH26,BN26,BT26),1),LARGE((AD26,AJ26,AP26,AV26,BB26,BH26,BN26,BT26),2)),AVERAGE(LARGE((AD26,AJ26,AP26,AV26,BB26,BH26,BN26,BT26),1),LARGE((AD26,AJ26,AP26,AV26,BB26,BH26,BN26,BT26),2),LARGE((AD26,AJ26,AP26,AV26,BB26,BH26,BN26,BT26),3),LARGE((AD26,AJ26,AP26,AV26,BB26,BH26,BN26,BT26),4)))),2),"Forfait")</f>
        <v>9.5</v>
      </c>
      <c r="F26" s="359" t="s">
        <v>197</v>
      </c>
      <c r="G26" s="63"/>
      <c r="H26" s="361" t="s">
        <v>198</v>
      </c>
      <c r="I26" s="143">
        <v>4.5</v>
      </c>
      <c r="J26" s="84">
        <v>5</v>
      </c>
      <c r="K26" s="261">
        <v>9</v>
      </c>
      <c r="L26" s="143">
        <v>4.5</v>
      </c>
      <c r="M26" s="84">
        <v>4.5</v>
      </c>
      <c r="N26" s="84"/>
      <c r="O26" s="154">
        <f t="shared" si="1"/>
        <v>4.5</v>
      </c>
      <c r="P26" s="143">
        <v>3</v>
      </c>
      <c r="Q26" s="84">
        <v>2</v>
      </c>
      <c r="R26" s="84">
        <v>3</v>
      </c>
      <c r="S26" s="84">
        <v>3</v>
      </c>
      <c r="T26" s="84">
        <v>3</v>
      </c>
      <c r="U26" s="84"/>
      <c r="V26" s="153">
        <f t="shared" si="2"/>
        <v>5</v>
      </c>
      <c r="W26" s="153">
        <f t="shared" si="3"/>
        <v>9</v>
      </c>
      <c r="X26" s="154">
        <f t="shared" si="4"/>
        <v>14</v>
      </c>
      <c r="Y26" s="275"/>
      <c r="Z26" s="143">
        <v>3</v>
      </c>
      <c r="AA26" s="261">
        <v>2</v>
      </c>
      <c r="AB26" s="275">
        <v>3</v>
      </c>
      <c r="AC26" s="275"/>
      <c r="AD26" s="286">
        <f t="shared" si="5"/>
        <v>8</v>
      </c>
      <c r="AE26" s="143"/>
      <c r="AF26" s="278">
        <v>3</v>
      </c>
      <c r="AG26" s="143">
        <v>3</v>
      </c>
      <c r="AH26" s="144">
        <v>3</v>
      </c>
      <c r="AI26" s="82"/>
      <c r="AJ26" s="187">
        <f t="shared" si="6"/>
        <v>9</v>
      </c>
      <c r="AK26" s="103"/>
      <c r="AL26" s="85">
        <v>4</v>
      </c>
      <c r="AM26" s="103">
        <v>3</v>
      </c>
      <c r="AN26" s="143">
        <v>3</v>
      </c>
      <c r="AO26" s="144"/>
      <c r="AP26" s="189">
        <f t="shared" si="7"/>
        <v>10</v>
      </c>
      <c r="AQ26" s="85"/>
      <c r="AR26" s="83">
        <v>3</v>
      </c>
      <c r="AS26" s="85">
        <v>3</v>
      </c>
      <c r="AT26" s="103">
        <v>3</v>
      </c>
      <c r="AU26" s="143"/>
      <c r="AV26" s="185">
        <f t="shared" si="8"/>
        <v>9</v>
      </c>
      <c r="AW26" s="85"/>
      <c r="AX26" s="83"/>
      <c r="AY26" s="85"/>
      <c r="AZ26" s="103"/>
      <c r="BA26" s="143"/>
      <c r="BB26" s="185" t="str">
        <f t="shared" si="9"/>
        <v>0,00</v>
      </c>
      <c r="BC26" s="85"/>
      <c r="BD26" s="83"/>
      <c r="BE26" s="85"/>
      <c r="BF26" s="103"/>
      <c r="BG26" s="143"/>
      <c r="BH26" s="191" t="str">
        <f t="shared" si="10"/>
        <v>0,00</v>
      </c>
      <c r="BI26" s="85"/>
      <c r="BJ26" s="83"/>
      <c r="BK26" s="85"/>
      <c r="BL26" s="103"/>
      <c r="BM26" s="143"/>
      <c r="BN26" s="191" t="str">
        <f t="shared" si="11"/>
        <v>0,00</v>
      </c>
      <c r="BO26" s="85"/>
      <c r="BP26" s="83"/>
      <c r="BQ26" s="85"/>
      <c r="BR26" s="103"/>
      <c r="BS26" s="143"/>
      <c r="BT26" s="191" t="str">
        <f t="shared" si="12"/>
        <v>0,00</v>
      </c>
      <c r="BU26" s="85"/>
      <c r="BV26" s="83"/>
      <c r="BW26" s="85"/>
      <c r="BX26" s="103"/>
      <c r="BY26" s="143"/>
      <c r="BZ26" s="191" t="str">
        <f t="shared" si="13"/>
        <v>0,00</v>
      </c>
      <c r="CA26" s="198">
        <f t="shared" si="14"/>
        <v>0</v>
      </c>
      <c r="CB26" s="199">
        <f t="shared" si="15"/>
        <v>0</v>
      </c>
      <c r="CC26" s="198">
        <f t="shared" si="16"/>
        <v>0</v>
      </c>
      <c r="CD26" s="206">
        <f t="shared" si="17"/>
        <v>0</v>
      </c>
      <c r="CE26" s="206">
        <f t="shared" si="18"/>
        <v>0</v>
      </c>
      <c r="CF26" s="199">
        <f t="shared" si="19"/>
        <v>0</v>
      </c>
      <c r="CG26" s="198">
        <f t="shared" si="20"/>
        <v>4.5</v>
      </c>
      <c r="CH26" s="199">
        <f t="shared" si="21"/>
        <v>14</v>
      </c>
    </row>
    <row r="27" spans="1:86" s="16" customFormat="1" ht="19.5" customHeight="1">
      <c r="A27" s="163">
        <f t="shared" si="0"/>
        <v>13</v>
      </c>
      <c r="B27" s="163" t="str">
        <f t="shared" si="22"/>
        <v>ARGENT</v>
      </c>
      <c r="C27" s="159">
        <f t="shared" si="23"/>
        <v>31.25</v>
      </c>
      <c r="D27" s="159">
        <f t="shared" si="24"/>
        <v>21.25</v>
      </c>
      <c r="E27" s="376">
        <f>IF(ISBLANK(G27),ROUND(IF((COUNT(AD27,AJ27,AP27,AV27,BB27,BH27,BN27,BT27))=0,0,IF((COUNT(AD27,AJ27,AP27,AV27,BB27,BH27,BN27,BT27))&lt;=4,AVERAGE(LARGE((AD27,AJ27,AP27,AV27,BB27,BH27,BN27,BT27),1),LARGE((AD27,AJ27,AP27,AV27,BB27,BH27,BN27,BT27),2)),AVERAGE(LARGE((AD27,AJ27,AP27,AV27,BB27,BH27,BN27,BT27),1),LARGE((AD27,AJ27,AP27,AV27,BB27,BH27,BN27,BT27),2),LARGE((AD27,AJ27,AP27,AV27,BB27,BH27,BN27,BT27),3),LARGE((AD27,AJ27,AP27,AV27,BB27,BH27,BN27,BT27),4)))),2),"Forfait")</f>
        <v>10</v>
      </c>
      <c r="F27" s="359" t="s">
        <v>199</v>
      </c>
      <c r="G27" s="63"/>
      <c r="H27" s="360" t="s">
        <v>200</v>
      </c>
      <c r="I27" s="143">
        <v>4</v>
      </c>
      <c r="J27" s="84">
        <v>6</v>
      </c>
      <c r="K27" s="261">
        <v>11</v>
      </c>
      <c r="L27" s="143">
        <v>4</v>
      </c>
      <c r="M27" s="84">
        <v>4.5</v>
      </c>
      <c r="N27" s="84"/>
      <c r="O27" s="154">
        <f t="shared" si="1"/>
        <v>4.25</v>
      </c>
      <c r="P27" s="143">
        <v>4</v>
      </c>
      <c r="Q27" s="84">
        <v>2</v>
      </c>
      <c r="R27" s="84">
        <v>3</v>
      </c>
      <c r="S27" s="84">
        <v>4</v>
      </c>
      <c r="T27" s="84">
        <v>4</v>
      </c>
      <c r="U27" s="84"/>
      <c r="V27" s="153">
        <f t="shared" si="2"/>
        <v>6</v>
      </c>
      <c r="W27" s="153">
        <f t="shared" si="3"/>
        <v>11</v>
      </c>
      <c r="X27" s="154">
        <f t="shared" si="4"/>
        <v>17</v>
      </c>
      <c r="Y27" s="275"/>
      <c r="Z27" s="143">
        <v>3</v>
      </c>
      <c r="AA27" s="261">
        <v>4</v>
      </c>
      <c r="AB27" s="275">
        <v>3</v>
      </c>
      <c r="AC27" s="275"/>
      <c r="AD27" s="286">
        <f>IF(ISBLANK(Z27),"0,00",ROUND((SUM(Z27:AB27)-$AC27),2))</f>
        <v>10</v>
      </c>
      <c r="AE27" s="143"/>
      <c r="AF27" s="278">
        <v>3</v>
      </c>
      <c r="AG27" s="143">
        <v>3</v>
      </c>
      <c r="AH27" s="144">
        <v>4</v>
      </c>
      <c r="AI27" s="82"/>
      <c r="AJ27" s="187">
        <f t="shared" si="6"/>
        <v>10</v>
      </c>
      <c r="AK27" s="103"/>
      <c r="AL27" s="85">
        <v>3</v>
      </c>
      <c r="AM27" s="103">
        <v>3</v>
      </c>
      <c r="AN27" s="143">
        <v>3</v>
      </c>
      <c r="AO27" s="144"/>
      <c r="AP27" s="189">
        <f t="shared" si="7"/>
        <v>9</v>
      </c>
      <c r="AQ27" s="85"/>
      <c r="AR27" s="83">
        <v>4</v>
      </c>
      <c r="AS27" s="85">
        <v>3</v>
      </c>
      <c r="AT27" s="103">
        <v>3</v>
      </c>
      <c r="AU27" s="143"/>
      <c r="AV27" s="185">
        <f t="shared" si="8"/>
        <v>10</v>
      </c>
      <c r="AW27" s="85"/>
      <c r="AX27" s="83">
        <v>4</v>
      </c>
      <c r="AY27" s="85">
        <v>2</v>
      </c>
      <c r="AZ27" s="103">
        <v>3</v>
      </c>
      <c r="BA27" s="143"/>
      <c r="BB27" s="185">
        <f t="shared" si="9"/>
        <v>9</v>
      </c>
      <c r="BC27" s="85"/>
      <c r="BD27" s="83">
        <v>4</v>
      </c>
      <c r="BE27" s="85">
        <v>3</v>
      </c>
      <c r="BF27" s="103">
        <v>3</v>
      </c>
      <c r="BG27" s="143"/>
      <c r="BH27" s="191">
        <f t="shared" si="10"/>
        <v>10</v>
      </c>
      <c r="BI27" s="85"/>
      <c r="BJ27" s="83">
        <v>3</v>
      </c>
      <c r="BK27" s="85">
        <v>4</v>
      </c>
      <c r="BL27" s="103">
        <v>3</v>
      </c>
      <c r="BM27" s="143"/>
      <c r="BN27" s="191">
        <f t="shared" si="11"/>
        <v>10</v>
      </c>
      <c r="BO27" s="85"/>
      <c r="BP27" s="83"/>
      <c r="BQ27" s="85"/>
      <c r="BR27" s="103"/>
      <c r="BS27" s="143"/>
      <c r="BT27" s="191" t="str">
        <f t="shared" si="12"/>
        <v>0,00</v>
      </c>
      <c r="BU27" s="85"/>
      <c r="BV27" s="83"/>
      <c r="BW27" s="85"/>
      <c r="BX27" s="103"/>
      <c r="BY27" s="143"/>
      <c r="BZ27" s="191" t="str">
        <f t="shared" si="13"/>
        <v>0,00</v>
      </c>
      <c r="CA27" s="198">
        <f t="shared" si="14"/>
        <v>0</v>
      </c>
      <c r="CB27" s="199">
        <f t="shared" si="15"/>
        <v>0</v>
      </c>
      <c r="CC27" s="198">
        <f t="shared" si="16"/>
        <v>2</v>
      </c>
      <c r="CD27" s="206">
        <f t="shared" si="17"/>
        <v>0</v>
      </c>
      <c r="CE27" s="206">
        <f t="shared" si="18"/>
        <v>0</v>
      </c>
      <c r="CF27" s="199">
        <f t="shared" si="19"/>
        <v>0</v>
      </c>
      <c r="CG27" s="198">
        <f t="shared" si="20"/>
        <v>4.25</v>
      </c>
      <c r="CH27" s="199">
        <f t="shared" si="21"/>
        <v>17</v>
      </c>
    </row>
    <row r="28" spans="1:86" s="16" customFormat="1" ht="19.5" customHeight="1">
      <c r="A28" s="163">
        <f t="shared" si="0"/>
        <v>8</v>
      </c>
      <c r="B28" s="163" t="str">
        <f t="shared" si="22"/>
        <v>ARGENT</v>
      </c>
      <c r="C28" s="159">
        <f t="shared" si="23"/>
        <v>34</v>
      </c>
      <c r="D28" s="159">
        <f t="shared" si="24"/>
        <v>23</v>
      </c>
      <c r="E28" s="376">
        <f>IF(ISBLANK(G28),ROUND(IF((COUNT(AD28,AJ28,AP28,AV28,BB28,BH28,BN28,BT28))=0,0,IF((COUNT(AD28,AJ28,AP28,AV28,BB28,BH28,BN28,BT28))&lt;=4,AVERAGE(LARGE((AD28,AJ28,AP28,AV28,BB28,BH28,BN28,BT28),1),LARGE((AD28,AJ28,AP28,AV28,BB28,BH28,BN28,BT28),2)),AVERAGE(LARGE((AD28,AJ28,AP28,AV28,BB28,BH28,BN28,BT28),1),LARGE((AD28,AJ28,AP28,AV28,BB28,BH28,BN28,BT28),2),LARGE((AD28,AJ28,AP28,AV28,BB28,BH28,BN28,BT28),3),LARGE((AD28,AJ28,AP28,AV28,BB28,BH28,BN28,BT28),4)))),2),"Forfait")</f>
        <v>11</v>
      </c>
      <c r="F28" s="359" t="s">
        <v>201</v>
      </c>
      <c r="G28" s="63"/>
      <c r="H28" s="360" t="s">
        <v>202</v>
      </c>
      <c r="I28" s="143">
        <v>4</v>
      </c>
      <c r="J28" s="84">
        <v>8</v>
      </c>
      <c r="K28" s="261">
        <v>11</v>
      </c>
      <c r="L28" s="143">
        <v>4</v>
      </c>
      <c r="M28" s="84">
        <v>4</v>
      </c>
      <c r="N28" s="84"/>
      <c r="O28" s="154">
        <f t="shared" si="1"/>
        <v>4</v>
      </c>
      <c r="P28" s="143">
        <v>4</v>
      </c>
      <c r="Q28" s="84">
        <v>4</v>
      </c>
      <c r="R28" s="84">
        <v>4</v>
      </c>
      <c r="S28" s="84">
        <v>3</v>
      </c>
      <c r="T28" s="84">
        <v>4</v>
      </c>
      <c r="U28" s="84"/>
      <c r="V28" s="153">
        <f t="shared" si="2"/>
        <v>8</v>
      </c>
      <c r="W28" s="153">
        <f t="shared" si="3"/>
        <v>11</v>
      </c>
      <c r="X28" s="154">
        <f t="shared" si="4"/>
        <v>19</v>
      </c>
      <c r="Y28" s="275"/>
      <c r="Z28" s="143">
        <v>3</v>
      </c>
      <c r="AA28" s="261">
        <v>4</v>
      </c>
      <c r="AB28" s="275">
        <v>4</v>
      </c>
      <c r="AC28" s="275"/>
      <c r="AD28" s="286">
        <f t="shared" si="5"/>
        <v>11</v>
      </c>
      <c r="AE28" s="143"/>
      <c r="AF28" s="278">
        <v>3</v>
      </c>
      <c r="AG28" s="143">
        <v>2</v>
      </c>
      <c r="AH28" s="144">
        <v>3</v>
      </c>
      <c r="AI28" s="82"/>
      <c r="AJ28" s="187">
        <f t="shared" si="6"/>
        <v>8</v>
      </c>
      <c r="AK28" s="103"/>
      <c r="AL28" s="85">
        <v>3</v>
      </c>
      <c r="AM28" s="103">
        <v>4</v>
      </c>
      <c r="AN28" s="143">
        <v>4</v>
      </c>
      <c r="AO28" s="144"/>
      <c r="AP28" s="189">
        <f t="shared" si="7"/>
        <v>11</v>
      </c>
      <c r="AQ28" s="85"/>
      <c r="AR28" s="83">
        <v>4</v>
      </c>
      <c r="AS28" s="85">
        <v>4</v>
      </c>
      <c r="AT28" s="103">
        <v>4</v>
      </c>
      <c r="AU28" s="143"/>
      <c r="AV28" s="185">
        <f t="shared" si="8"/>
        <v>12</v>
      </c>
      <c r="AW28" s="85"/>
      <c r="AX28" s="83">
        <v>3</v>
      </c>
      <c r="AY28" s="85">
        <v>4</v>
      </c>
      <c r="AZ28" s="103">
        <v>3</v>
      </c>
      <c r="BA28" s="143"/>
      <c r="BB28" s="185">
        <f t="shared" si="9"/>
        <v>10</v>
      </c>
      <c r="BC28" s="85"/>
      <c r="BD28" s="83"/>
      <c r="BE28" s="85"/>
      <c r="BF28" s="103"/>
      <c r="BG28" s="143"/>
      <c r="BH28" s="191" t="str">
        <f t="shared" si="10"/>
        <v>0,00</v>
      </c>
      <c r="BI28" s="85"/>
      <c r="BJ28" s="83"/>
      <c r="BK28" s="85"/>
      <c r="BL28" s="103"/>
      <c r="BM28" s="143"/>
      <c r="BN28" s="191" t="str">
        <f t="shared" si="11"/>
        <v>0,00</v>
      </c>
      <c r="BO28" s="85"/>
      <c r="BP28" s="83"/>
      <c r="BQ28" s="85"/>
      <c r="BR28" s="103"/>
      <c r="BS28" s="143"/>
      <c r="BT28" s="191" t="str">
        <f t="shared" si="12"/>
        <v>0,00</v>
      </c>
      <c r="BU28" s="85"/>
      <c r="BV28" s="83"/>
      <c r="BW28" s="85"/>
      <c r="BX28" s="103"/>
      <c r="BY28" s="143"/>
      <c r="BZ28" s="191" t="str">
        <f t="shared" si="13"/>
        <v>0,00</v>
      </c>
      <c r="CA28" s="198">
        <f t="shared" si="14"/>
        <v>0</v>
      </c>
      <c r="CB28" s="199">
        <f t="shared" si="15"/>
        <v>0</v>
      </c>
      <c r="CC28" s="198">
        <f t="shared" si="16"/>
        <v>0</v>
      </c>
      <c r="CD28" s="206">
        <f t="shared" si="17"/>
        <v>0</v>
      </c>
      <c r="CE28" s="206">
        <f t="shared" si="18"/>
        <v>0</v>
      </c>
      <c r="CF28" s="199">
        <f t="shared" si="19"/>
        <v>0</v>
      </c>
      <c r="CG28" s="198">
        <f t="shared" si="20"/>
        <v>4</v>
      </c>
      <c r="CH28" s="199">
        <f t="shared" si="21"/>
        <v>19</v>
      </c>
    </row>
    <row r="29" spans="1:86" s="16" customFormat="1" ht="19.5" customHeight="1">
      <c r="A29" s="163">
        <f t="shared" si="0"/>
        <v>18</v>
      </c>
      <c r="B29" s="163" t="str">
        <f t="shared" si="22"/>
        <v>BRONZE</v>
      </c>
      <c r="C29" s="159">
        <f t="shared" si="23"/>
        <v>24.5</v>
      </c>
      <c r="D29" s="159">
        <f t="shared" si="24"/>
        <v>16</v>
      </c>
      <c r="E29" s="376">
        <f>IF(ISBLANK(G29),ROUND(IF((COUNT(AD29,AJ29,AP29,AV29,BB29,BH29,BN29,BT29))=0,0,IF((COUNT(AD29,AJ29,AP29,AV29,BB29,BH29,BN29,BT29))&lt;=4,AVERAGE(LARGE((AD29,AJ29,AP29,AV29,BB29,BH29,BN29,BT29),1),LARGE((AD29,AJ29,AP29,AV29,BB29,BH29,BN29,BT29),2)),AVERAGE(LARGE((AD29,AJ29,AP29,AV29,BB29,BH29,BN29,BT29),1),LARGE((AD29,AJ29,AP29,AV29,BB29,BH29,BN29,BT29),2),LARGE((AD29,AJ29,AP29,AV29,BB29,BH29,BN29,BT29),3),LARGE((AD29,AJ29,AP29,AV29,BB29,BH29,BN29,BT29),4)))),2),"Forfait")</f>
        <v>8.5</v>
      </c>
      <c r="F29" s="359" t="s">
        <v>203</v>
      </c>
      <c r="G29" s="63"/>
      <c r="H29" s="360" t="s">
        <v>204</v>
      </c>
      <c r="I29" s="143">
        <v>4</v>
      </c>
      <c r="J29" s="84">
        <v>5</v>
      </c>
      <c r="K29" s="261">
        <v>7</v>
      </c>
      <c r="L29" s="143">
        <v>4.5</v>
      </c>
      <c r="M29" s="84">
        <v>3.5</v>
      </c>
      <c r="N29" s="84"/>
      <c r="O29" s="154">
        <f t="shared" si="1"/>
        <v>4</v>
      </c>
      <c r="P29" s="143">
        <v>3</v>
      </c>
      <c r="Q29" s="84">
        <v>2</v>
      </c>
      <c r="R29" s="84">
        <v>2</v>
      </c>
      <c r="S29" s="84">
        <v>2</v>
      </c>
      <c r="T29" s="84">
        <v>3</v>
      </c>
      <c r="U29" s="84"/>
      <c r="V29" s="153">
        <f t="shared" si="2"/>
        <v>5</v>
      </c>
      <c r="W29" s="153">
        <f t="shared" si="3"/>
        <v>7</v>
      </c>
      <c r="X29" s="154">
        <f t="shared" si="4"/>
        <v>12</v>
      </c>
      <c r="Y29" s="275"/>
      <c r="Z29" s="143">
        <v>2</v>
      </c>
      <c r="AA29" s="261">
        <v>3</v>
      </c>
      <c r="AB29" s="275">
        <v>3</v>
      </c>
      <c r="AC29" s="275"/>
      <c r="AD29" s="286">
        <f t="shared" si="5"/>
        <v>8</v>
      </c>
      <c r="AE29" s="143"/>
      <c r="AF29" s="278">
        <v>3</v>
      </c>
      <c r="AG29" s="143">
        <v>3</v>
      </c>
      <c r="AH29" s="144">
        <v>3</v>
      </c>
      <c r="AI29" s="82"/>
      <c r="AJ29" s="187">
        <f t="shared" si="6"/>
        <v>9</v>
      </c>
      <c r="AK29" s="103"/>
      <c r="AL29" s="85">
        <v>3</v>
      </c>
      <c r="AM29" s="103">
        <v>2</v>
      </c>
      <c r="AN29" s="143">
        <v>3</v>
      </c>
      <c r="AO29" s="144"/>
      <c r="AP29" s="189">
        <f t="shared" si="7"/>
        <v>8</v>
      </c>
      <c r="AQ29" s="85"/>
      <c r="AR29" s="83"/>
      <c r="AS29" s="85"/>
      <c r="AT29" s="103"/>
      <c r="AU29" s="143"/>
      <c r="AV29" s="185" t="str">
        <f t="shared" si="8"/>
        <v>0,00</v>
      </c>
      <c r="AW29" s="85"/>
      <c r="AX29" s="83"/>
      <c r="AY29" s="85"/>
      <c r="AZ29" s="103"/>
      <c r="BA29" s="143"/>
      <c r="BB29" s="185" t="str">
        <f t="shared" si="9"/>
        <v>0,00</v>
      </c>
      <c r="BC29" s="85"/>
      <c r="BD29" s="83"/>
      <c r="BE29" s="85"/>
      <c r="BF29" s="103"/>
      <c r="BG29" s="143"/>
      <c r="BH29" s="191" t="str">
        <f t="shared" si="10"/>
        <v>0,00</v>
      </c>
      <c r="BI29" s="85"/>
      <c r="BJ29" s="83"/>
      <c r="BK29" s="85"/>
      <c r="BL29" s="103"/>
      <c r="BM29" s="143"/>
      <c r="BN29" s="191" t="str">
        <f t="shared" si="11"/>
        <v>0,00</v>
      </c>
      <c r="BO29" s="85"/>
      <c r="BP29" s="83"/>
      <c r="BQ29" s="85"/>
      <c r="BR29" s="103"/>
      <c r="BS29" s="143"/>
      <c r="BT29" s="191" t="str">
        <f t="shared" si="12"/>
        <v>0,00</v>
      </c>
      <c r="BU29" s="85"/>
      <c r="BV29" s="83"/>
      <c r="BW29" s="85"/>
      <c r="BX29" s="103"/>
      <c r="BY29" s="143"/>
      <c r="BZ29" s="191" t="str">
        <f t="shared" si="13"/>
        <v>0,00</v>
      </c>
      <c r="CA29" s="198">
        <f t="shared" si="14"/>
        <v>1</v>
      </c>
      <c r="CB29" s="199">
        <f t="shared" si="15"/>
        <v>0</v>
      </c>
      <c r="CC29" s="198">
        <f t="shared" si="16"/>
        <v>0</v>
      </c>
      <c r="CD29" s="206">
        <f t="shared" si="17"/>
        <v>0</v>
      </c>
      <c r="CE29" s="206">
        <f t="shared" si="18"/>
        <v>0</v>
      </c>
      <c r="CF29" s="199">
        <f t="shared" si="19"/>
        <v>0</v>
      </c>
      <c r="CG29" s="198">
        <f t="shared" si="20"/>
        <v>4</v>
      </c>
      <c r="CH29" s="199">
        <f t="shared" si="21"/>
        <v>12</v>
      </c>
    </row>
    <row r="30" spans="1:86" s="16" customFormat="1" ht="19.5" customHeight="1">
      <c r="A30" s="163">
        <f t="shared" si="0"/>
        <v>5</v>
      </c>
      <c r="B30" s="163" t="str">
        <f t="shared" si="22"/>
        <v>ARGENT</v>
      </c>
      <c r="C30" s="159">
        <f t="shared" si="23"/>
        <v>35.75</v>
      </c>
      <c r="D30" s="159">
        <f t="shared" si="24"/>
        <v>24.25</v>
      </c>
      <c r="E30" s="376">
        <f>IF(ISBLANK(G30),ROUND(IF((COUNT(AD30,AJ30,AP30,AV30,BB30,BH30,BN30,BT30))=0,0,IF((COUNT(AD30,AJ30,AP30,AV30,BB30,BH30,BN30,BT30))&lt;=4,AVERAGE(LARGE((AD30,AJ30,AP30,AV30,BB30,BH30,BN30,BT30),1),LARGE((AD30,AJ30,AP30,AV30,BB30,BH30,BN30,BT30),2)),AVERAGE(LARGE((AD30,AJ30,AP30,AV30,BB30,BH30,BN30,BT30),1),LARGE((AD30,AJ30,AP30,AV30,BB30,BH30,BN30,BT30),2),LARGE((AD30,AJ30,AP30,AV30,BB30,BH30,BN30,BT30),3),LARGE((AD30,AJ30,AP30,AV30,BB30,BH30,BN30,BT30),4)))),2),"Forfait")</f>
        <v>11.5</v>
      </c>
      <c r="F30" s="359" t="s">
        <v>205</v>
      </c>
      <c r="G30" s="63"/>
      <c r="H30" s="360" t="s">
        <v>206</v>
      </c>
      <c r="I30" s="143">
        <v>4</v>
      </c>
      <c r="J30" s="84">
        <v>7</v>
      </c>
      <c r="K30" s="261">
        <v>13</v>
      </c>
      <c r="L30" s="143">
        <v>4.5</v>
      </c>
      <c r="M30" s="84">
        <v>4</v>
      </c>
      <c r="N30" s="84"/>
      <c r="O30" s="154">
        <f t="shared" si="1"/>
        <v>4.25</v>
      </c>
      <c r="P30" s="143">
        <v>4</v>
      </c>
      <c r="Q30" s="84">
        <v>3</v>
      </c>
      <c r="R30" s="84">
        <v>4</v>
      </c>
      <c r="S30" s="84">
        <v>4</v>
      </c>
      <c r="T30" s="84">
        <v>5</v>
      </c>
      <c r="U30" s="84"/>
      <c r="V30" s="153">
        <f t="shared" si="2"/>
        <v>7</v>
      </c>
      <c r="W30" s="153">
        <f t="shared" si="3"/>
        <v>13</v>
      </c>
      <c r="X30" s="154">
        <f t="shared" si="4"/>
        <v>20</v>
      </c>
      <c r="Y30" s="275"/>
      <c r="Z30" s="143">
        <v>3</v>
      </c>
      <c r="AA30" s="261">
        <v>3</v>
      </c>
      <c r="AB30" s="275">
        <v>3</v>
      </c>
      <c r="AC30" s="275"/>
      <c r="AD30" s="286">
        <f t="shared" si="5"/>
        <v>9</v>
      </c>
      <c r="AE30" s="143"/>
      <c r="AF30" s="278">
        <v>4</v>
      </c>
      <c r="AG30" s="143">
        <v>4</v>
      </c>
      <c r="AH30" s="144">
        <v>4</v>
      </c>
      <c r="AI30" s="82"/>
      <c r="AJ30" s="187">
        <f t="shared" si="6"/>
        <v>12</v>
      </c>
      <c r="AK30" s="103"/>
      <c r="AL30" s="85">
        <v>3</v>
      </c>
      <c r="AM30" s="103">
        <v>4</v>
      </c>
      <c r="AN30" s="143">
        <v>4</v>
      </c>
      <c r="AO30" s="144"/>
      <c r="AP30" s="189">
        <f t="shared" si="7"/>
        <v>11</v>
      </c>
      <c r="AQ30" s="85"/>
      <c r="AR30" s="83">
        <v>2</v>
      </c>
      <c r="AS30" s="85">
        <v>2</v>
      </c>
      <c r="AT30" s="103">
        <v>4</v>
      </c>
      <c r="AU30" s="143"/>
      <c r="AV30" s="185">
        <f t="shared" si="8"/>
        <v>8</v>
      </c>
      <c r="AW30" s="85"/>
      <c r="AX30" s="83">
        <v>4</v>
      </c>
      <c r="AY30" s="85">
        <v>4</v>
      </c>
      <c r="AZ30" s="103">
        <v>3</v>
      </c>
      <c r="BA30" s="143"/>
      <c r="BB30" s="185">
        <f t="shared" si="9"/>
        <v>11</v>
      </c>
      <c r="BC30" s="85"/>
      <c r="BD30" s="83">
        <v>4</v>
      </c>
      <c r="BE30" s="85">
        <v>4</v>
      </c>
      <c r="BF30" s="103">
        <v>4</v>
      </c>
      <c r="BG30" s="143"/>
      <c r="BH30" s="191">
        <f t="shared" si="10"/>
        <v>12</v>
      </c>
      <c r="BI30" s="85"/>
      <c r="BJ30" s="83"/>
      <c r="BK30" s="85"/>
      <c r="BL30" s="103"/>
      <c r="BM30" s="143"/>
      <c r="BN30" s="191" t="str">
        <f t="shared" si="11"/>
        <v>0,00</v>
      </c>
      <c r="BO30" s="85"/>
      <c r="BP30" s="83"/>
      <c r="BQ30" s="85"/>
      <c r="BR30" s="103"/>
      <c r="BS30" s="143"/>
      <c r="BT30" s="191" t="str">
        <f t="shared" si="12"/>
        <v>0,00</v>
      </c>
      <c r="BU30" s="85"/>
      <c r="BV30" s="83"/>
      <c r="BW30" s="85"/>
      <c r="BX30" s="103"/>
      <c r="BY30" s="143"/>
      <c r="BZ30" s="191" t="str">
        <f t="shared" si="13"/>
        <v>0,00</v>
      </c>
      <c r="CA30" s="198">
        <f t="shared" si="14"/>
        <v>0</v>
      </c>
      <c r="CB30" s="199">
        <f t="shared" si="15"/>
        <v>0</v>
      </c>
      <c r="CC30" s="198">
        <f t="shared" si="16"/>
        <v>0</v>
      </c>
      <c r="CD30" s="206">
        <f t="shared" si="17"/>
        <v>0</v>
      </c>
      <c r="CE30" s="206">
        <f t="shared" si="18"/>
        <v>0</v>
      </c>
      <c r="CF30" s="199">
        <f t="shared" si="19"/>
        <v>0</v>
      </c>
      <c r="CG30" s="198">
        <f t="shared" si="20"/>
        <v>4.25</v>
      </c>
      <c r="CH30" s="199">
        <f t="shared" si="21"/>
        <v>20</v>
      </c>
    </row>
    <row r="31" spans="1:86" s="16" customFormat="1" ht="19.5" customHeight="1">
      <c r="A31" s="161" t="str">
        <f t="shared" si="0"/>
        <v>/</v>
      </c>
      <c r="B31" s="163" t="str">
        <f t="shared" si="22"/>
        <v>--</v>
      </c>
      <c r="C31" s="159">
        <f t="shared" si="23"/>
        <v>0</v>
      </c>
      <c r="D31" s="159">
        <f t="shared" si="24"/>
        <v>0</v>
      </c>
      <c r="E31" s="376">
        <f>IF(ISBLANK(G31),ROUND(IF((COUNT(AD31,AJ31,AP31,AV31,BB31,BH31,BN31,BT31))=0,0,IF((COUNT(AD31,AJ31,AP31,AV31,BB31,BH31,BN31,BT31))&lt;=4,AVERAGE(LARGE((AD31,AJ31,AP31,AV31,BB31,BH31,BN31,BT31),1),LARGE((AD31,AJ31,AP31,AV31,BB31,BH31,BN31,BT31),2)),AVERAGE(LARGE((AD31,AJ31,AP31,AV31,BB31,BH31,BN31,BT31),1),LARGE((AD31,AJ31,AP31,AV31,BB31,BH31,BN31,BT31),2),LARGE((AD31,AJ31,AP31,AV31,BB31,BH31,BN31,BT31),3),LARGE((AD31,AJ31,AP31,AV31,BB31,BH31,BN31,BT31),4)))),2),"Forfait")</f>
        <v>0</v>
      </c>
      <c r="F31" s="125"/>
      <c r="G31" s="63"/>
      <c r="H31" s="70"/>
      <c r="I31" s="143"/>
      <c r="J31" s="84"/>
      <c r="K31" s="261"/>
      <c r="L31" s="143"/>
      <c r="M31" s="84"/>
      <c r="N31" s="84"/>
      <c r="O31" s="154">
        <f t="shared" si="1"/>
        <v>0</v>
      </c>
      <c r="P31" s="143"/>
      <c r="Q31" s="84"/>
      <c r="R31" s="84"/>
      <c r="S31" s="84"/>
      <c r="T31" s="84"/>
      <c r="U31" s="84"/>
      <c r="V31" s="153">
        <f t="shared" si="2"/>
        <v>0</v>
      </c>
      <c r="W31" s="153">
        <f t="shared" si="3"/>
        <v>0</v>
      </c>
      <c r="X31" s="154">
        <f t="shared" si="4"/>
        <v>0</v>
      </c>
      <c r="Y31" s="275"/>
      <c r="Z31" s="143"/>
      <c r="AA31" s="261"/>
      <c r="AB31" s="275"/>
      <c r="AC31" s="275"/>
      <c r="AD31" s="286" t="str">
        <f t="shared" si="5"/>
        <v>0,00</v>
      </c>
      <c r="AE31" s="143"/>
      <c r="AF31" s="278"/>
      <c r="AG31" s="143"/>
      <c r="AH31" s="144"/>
      <c r="AI31" s="82"/>
      <c r="AJ31" s="187" t="str">
        <f t="shared" si="6"/>
        <v>0,00</v>
      </c>
      <c r="AK31" s="103"/>
      <c r="AL31" s="85"/>
      <c r="AM31" s="103"/>
      <c r="AN31" s="143"/>
      <c r="AO31" s="144"/>
      <c r="AP31" s="189" t="str">
        <f t="shared" si="7"/>
        <v>0,00</v>
      </c>
      <c r="AQ31" s="85"/>
      <c r="AR31" s="83"/>
      <c r="AS31" s="85"/>
      <c r="AT31" s="103"/>
      <c r="AU31" s="143"/>
      <c r="AV31" s="185" t="str">
        <f t="shared" si="8"/>
        <v>0,00</v>
      </c>
      <c r="AW31" s="85"/>
      <c r="AX31" s="83"/>
      <c r="AY31" s="85"/>
      <c r="AZ31" s="103"/>
      <c r="BA31" s="143"/>
      <c r="BB31" s="185" t="str">
        <f t="shared" si="9"/>
        <v>0,00</v>
      </c>
      <c r="BC31" s="85"/>
      <c r="BD31" s="83"/>
      <c r="BE31" s="85"/>
      <c r="BF31" s="103"/>
      <c r="BG31" s="143"/>
      <c r="BH31" s="191" t="str">
        <f t="shared" si="10"/>
        <v>0,00</v>
      </c>
      <c r="BI31" s="85"/>
      <c r="BJ31" s="83"/>
      <c r="BK31" s="85"/>
      <c r="BL31" s="103"/>
      <c r="BM31" s="143"/>
      <c r="BN31" s="191" t="str">
        <f t="shared" si="11"/>
        <v>0,00</v>
      </c>
      <c r="BO31" s="85"/>
      <c r="BP31" s="83"/>
      <c r="BQ31" s="85"/>
      <c r="BR31" s="103"/>
      <c r="BS31" s="143"/>
      <c r="BT31" s="191" t="str">
        <f t="shared" si="12"/>
        <v>0,00</v>
      </c>
      <c r="BU31" s="85"/>
      <c r="BV31" s="83"/>
      <c r="BW31" s="85"/>
      <c r="BX31" s="103"/>
      <c r="BY31" s="143"/>
      <c r="BZ31" s="191" t="str">
        <f t="shared" si="13"/>
        <v>0,00</v>
      </c>
      <c r="CA31" s="198">
        <f t="shared" si="14"/>
        <v>0</v>
      </c>
      <c r="CB31" s="199">
        <f t="shared" si="15"/>
        <v>0</v>
      </c>
      <c r="CC31" s="198">
        <f t="shared" si="16"/>
        <v>0</v>
      </c>
      <c r="CD31" s="206">
        <f t="shared" si="17"/>
        <v>0</v>
      </c>
      <c r="CE31" s="206">
        <f t="shared" si="18"/>
        <v>0</v>
      </c>
      <c r="CF31" s="199">
        <f t="shared" si="19"/>
        <v>0</v>
      </c>
      <c r="CG31" s="198">
        <f t="shared" si="20"/>
        <v>0</v>
      </c>
      <c r="CH31" s="199">
        <f t="shared" si="21"/>
        <v>0</v>
      </c>
    </row>
    <row r="32" spans="1:86" s="16" customFormat="1" ht="19.5" customHeight="1">
      <c r="A32" s="161" t="str">
        <f t="shared" si="0"/>
        <v>/</v>
      </c>
      <c r="B32" s="163" t="str">
        <f t="shared" si="22"/>
        <v>--</v>
      </c>
      <c r="C32" s="159">
        <f t="shared" si="23"/>
        <v>0</v>
      </c>
      <c r="D32" s="159">
        <f t="shared" si="24"/>
        <v>0</v>
      </c>
      <c r="E32" s="376">
        <f>IF(ISBLANK(G32),ROUND(IF((COUNT(AD32,AJ32,AP32,AV32,BB32,BH32,BN32,BT32))=0,0,IF((COUNT(AD32,AJ32,AP32,AV32,BB32,BH32,BN32,BT32))&lt;=4,AVERAGE(LARGE((AD32,AJ32,AP32,AV32,BB32,BH32,BN32,BT32),1),LARGE((AD32,AJ32,AP32,AV32,BB32,BH32,BN32,BT32),2)),AVERAGE(LARGE((AD32,AJ32,AP32,AV32,BB32,BH32,BN32,BT32),1),LARGE((AD32,AJ32,AP32,AV32,BB32,BH32,BN32,BT32),2),LARGE((AD32,AJ32,AP32,AV32,BB32,BH32,BN32,BT32),3),LARGE((AD32,AJ32,AP32,AV32,BB32,BH32,BN32,BT32),4)))),2),"Forfait")</f>
        <v>0</v>
      </c>
      <c r="F32" s="125"/>
      <c r="G32" s="63"/>
      <c r="H32" s="70"/>
      <c r="I32" s="143"/>
      <c r="J32" s="84"/>
      <c r="K32" s="261"/>
      <c r="L32" s="143"/>
      <c r="M32" s="84"/>
      <c r="N32" s="84"/>
      <c r="O32" s="154">
        <f t="shared" si="1"/>
        <v>0</v>
      </c>
      <c r="P32" s="143"/>
      <c r="Q32" s="84"/>
      <c r="R32" s="84"/>
      <c r="S32" s="84"/>
      <c r="T32" s="84"/>
      <c r="U32" s="84"/>
      <c r="V32" s="153">
        <f t="shared" si="2"/>
        <v>0</v>
      </c>
      <c r="W32" s="153">
        <f t="shared" si="3"/>
        <v>0</v>
      </c>
      <c r="X32" s="154">
        <f t="shared" si="4"/>
        <v>0</v>
      </c>
      <c r="Y32" s="275"/>
      <c r="Z32" s="143"/>
      <c r="AA32" s="261"/>
      <c r="AB32" s="275"/>
      <c r="AC32" s="275"/>
      <c r="AD32" s="286" t="str">
        <f t="shared" si="5"/>
        <v>0,00</v>
      </c>
      <c r="AE32" s="143"/>
      <c r="AF32" s="278"/>
      <c r="AG32" s="143"/>
      <c r="AH32" s="144"/>
      <c r="AI32" s="82"/>
      <c r="AJ32" s="187" t="str">
        <f t="shared" si="6"/>
        <v>0,00</v>
      </c>
      <c r="AK32" s="103"/>
      <c r="AL32" s="85"/>
      <c r="AM32" s="103"/>
      <c r="AN32" s="143"/>
      <c r="AO32" s="144"/>
      <c r="AP32" s="189" t="str">
        <f t="shared" si="7"/>
        <v>0,00</v>
      </c>
      <c r="AQ32" s="85"/>
      <c r="AR32" s="83"/>
      <c r="AS32" s="85"/>
      <c r="AT32" s="103"/>
      <c r="AU32" s="143"/>
      <c r="AV32" s="185" t="str">
        <f t="shared" si="8"/>
        <v>0,00</v>
      </c>
      <c r="AW32" s="85"/>
      <c r="AX32" s="83"/>
      <c r="AY32" s="85"/>
      <c r="AZ32" s="103"/>
      <c r="BA32" s="143"/>
      <c r="BB32" s="185" t="str">
        <f t="shared" si="9"/>
        <v>0,00</v>
      </c>
      <c r="BC32" s="85"/>
      <c r="BD32" s="83"/>
      <c r="BE32" s="85"/>
      <c r="BF32" s="103"/>
      <c r="BG32" s="143"/>
      <c r="BH32" s="191" t="str">
        <f t="shared" si="10"/>
        <v>0,00</v>
      </c>
      <c r="BI32" s="85"/>
      <c r="BJ32" s="83"/>
      <c r="BK32" s="85"/>
      <c r="BL32" s="103"/>
      <c r="BM32" s="143"/>
      <c r="BN32" s="191" t="str">
        <f t="shared" si="11"/>
        <v>0,00</v>
      </c>
      <c r="BO32" s="85"/>
      <c r="BP32" s="83"/>
      <c r="BQ32" s="85"/>
      <c r="BR32" s="103"/>
      <c r="BS32" s="143"/>
      <c r="BT32" s="191" t="str">
        <f t="shared" si="12"/>
        <v>0,00</v>
      </c>
      <c r="BU32" s="85"/>
      <c r="BV32" s="83"/>
      <c r="BW32" s="85"/>
      <c r="BX32" s="103"/>
      <c r="BY32" s="143"/>
      <c r="BZ32" s="191" t="str">
        <f t="shared" si="13"/>
        <v>0,00</v>
      </c>
      <c r="CA32" s="198">
        <f t="shared" si="14"/>
        <v>0</v>
      </c>
      <c r="CB32" s="199">
        <f t="shared" si="15"/>
        <v>0</v>
      </c>
      <c r="CC32" s="198">
        <f t="shared" si="16"/>
        <v>0</v>
      </c>
      <c r="CD32" s="206">
        <f t="shared" si="17"/>
        <v>0</v>
      </c>
      <c r="CE32" s="206">
        <f t="shared" si="18"/>
        <v>0</v>
      </c>
      <c r="CF32" s="199">
        <f t="shared" si="19"/>
        <v>0</v>
      </c>
      <c r="CG32" s="198">
        <f t="shared" si="20"/>
        <v>0</v>
      </c>
      <c r="CH32" s="199">
        <f t="shared" si="21"/>
        <v>0</v>
      </c>
    </row>
    <row r="33" spans="1:86" s="16" customFormat="1" ht="19.5" customHeight="1">
      <c r="A33" s="161" t="str">
        <f t="shared" si="0"/>
        <v>/</v>
      </c>
      <c r="B33" s="163" t="str">
        <f t="shared" si="22"/>
        <v>--</v>
      </c>
      <c r="C33" s="159">
        <f t="shared" si="23"/>
        <v>0</v>
      </c>
      <c r="D33" s="159">
        <f t="shared" si="24"/>
        <v>0</v>
      </c>
      <c r="E33" s="376">
        <f>IF(ISBLANK(G33),ROUND(IF((COUNT(AD33,AJ33,AP33,AV33,BB33,BH33,BN33,BT33))=0,0,IF((COUNT(AD33,AJ33,AP33,AV33,BB33,BH33,BN33,BT33))&lt;=4,AVERAGE(LARGE((AD33,AJ33,AP33,AV33,BB33,BH33,BN33,BT33),1),LARGE((AD33,AJ33,AP33,AV33,BB33,BH33,BN33,BT33),2)),AVERAGE(LARGE((AD33,AJ33,AP33,AV33,BB33,BH33,BN33,BT33),1),LARGE((AD33,AJ33,AP33,AV33,BB33,BH33,BN33,BT33),2),LARGE((AD33,AJ33,AP33,AV33,BB33,BH33,BN33,BT33),3),LARGE((AD33,AJ33,AP33,AV33,BB33,BH33,BN33,BT33),4)))),2),"Forfait")</f>
        <v>0</v>
      </c>
      <c r="F33" s="125"/>
      <c r="G33" s="63"/>
      <c r="H33" s="70"/>
      <c r="I33" s="143"/>
      <c r="J33" s="84"/>
      <c r="K33" s="261"/>
      <c r="L33" s="143"/>
      <c r="M33" s="84"/>
      <c r="N33" s="84"/>
      <c r="O33" s="154">
        <f t="shared" si="1"/>
        <v>0</v>
      </c>
      <c r="P33" s="143"/>
      <c r="Q33" s="84"/>
      <c r="R33" s="84"/>
      <c r="S33" s="84"/>
      <c r="T33" s="84"/>
      <c r="U33" s="84"/>
      <c r="V33" s="153">
        <f t="shared" si="2"/>
        <v>0</v>
      </c>
      <c r="W33" s="153">
        <f t="shared" si="3"/>
        <v>0</v>
      </c>
      <c r="X33" s="154">
        <f t="shared" si="4"/>
        <v>0</v>
      </c>
      <c r="Y33" s="275"/>
      <c r="Z33" s="143"/>
      <c r="AA33" s="261"/>
      <c r="AB33" s="275"/>
      <c r="AC33" s="275"/>
      <c r="AD33" s="286" t="str">
        <f t="shared" si="5"/>
        <v>0,00</v>
      </c>
      <c r="AE33" s="143"/>
      <c r="AF33" s="278"/>
      <c r="AG33" s="143"/>
      <c r="AH33" s="144"/>
      <c r="AI33" s="82"/>
      <c r="AJ33" s="187" t="str">
        <f t="shared" si="6"/>
        <v>0,00</v>
      </c>
      <c r="AK33" s="103"/>
      <c r="AL33" s="85"/>
      <c r="AM33" s="103"/>
      <c r="AN33" s="143"/>
      <c r="AO33" s="144"/>
      <c r="AP33" s="189" t="str">
        <f t="shared" si="7"/>
        <v>0,00</v>
      </c>
      <c r="AQ33" s="85"/>
      <c r="AR33" s="83"/>
      <c r="AS33" s="85"/>
      <c r="AT33" s="103"/>
      <c r="AU33" s="143"/>
      <c r="AV33" s="185" t="str">
        <f t="shared" si="8"/>
        <v>0,00</v>
      </c>
      <c r="AW33" s="85"/>
      <c r="AX33" s="83"/>
      <c r="AY33" s="85"/>
      <c r="AZ33" s="103"/>
      <c r="BA33" s="143"/>
      <c r="BB33" s="185" t="str">
        <f t="shared" si="9"/>
        <v>0,00</v>
      </c>
      <c r="BC33" s="85"/>
      <c r="BD33" s="83"/>
      <c r="BE33" s="85"/>
      <c r="BF33" s="103"/>
      <c r="BG33" s="143"/>
      <c r="BH33" s="191" t="str">
        <f t="shared" si="10"/>
        <v>0,00</v>
      </c>
      <c r="BI33" s="85"/>
      <c r="BJ33" s="83"/>
      <c r="BK33" s="85"/>
      <c r="BL33" s="103"/>
      <c r="BM33" s="143"/>
      <c r="BN33" s="191" t="str">
        <f t="shared" si="11"/>
        <v>0,00</v>
      </c>
      <c r="BO33" s="85"/>
      <c r="BP33" s="83"/>
      <c r="BQ33" s="85"/>
      <c r="BR33" s="103"/>
      <c r="BS33" s="143"/>
      <c r="BT33" s="191" t="str">
        <f t="shared" si="12"/>
        <v>0,00</v>
      </c>
      <c r="BU33" s="85"/>
      <c r="BV33" s="83"/>
      <c r="BW33" s="85"/>
      <c r="BX33" s="103"/>
      <c r="BY33" s="143"/>
      <c r="BZ33" s="191" t="str">
        <f t="shared" si="13"/>
        <v>0,00</v>
      </c>
      <c r="CA33" s="198">
        <f t="shared" si="14"/>
        <v>0</v>
      </c>
      <c r="CB33" s="199">
        <f t="shared" si="15"/>
        <v>0</v>
      </c>
      <c r="CC33" s="198">
        <f t="shared" si="16"/>
        <v>0</v>
      </c>
      <c r="CD33" s="206">
        <f t="shared" si="17"/>
        <v>0</v>
      </c>
      <c r="CE33" s="206">
        <f t="shared" si="18"/>
        <v>0</v>
      </c>
      <c r="CF33" s="199">
        <f t="shared" si="19"/>
        <v>0</v>
      </c>
      <c r="CG33" s="198">
        <f t="shared" si="20"/>
        <v>0</v>
      </c>
      <c r="CH33" s="199">
        <f t="shared" si="21"/>
        <v>0</v>
      </c>
    </row>
    <row r="34" spans="1:86" s="16" customFormat="1" ht="19.5" customHeight="1">
      <c r="A34" s="161" t="str">
        <f t="shared" si="0"/>
        <v>/</v>
      </c>
      <c r="B34" s="163" t="str">
        <f t="shared" si="22"/>
        <v>--</v>
      </c>
      <c r="C34" s="159">
        <f t="shared" si="23"/>
        <v>0</v>
      </c>
      <c r="D34" s="159">
        <f t="shared" si="24"/>
        <v>0</v>
      </c>
      <c r="E34" s="376">
        <f>IF(ISBLANK(G34),ROUND(IF((COUNT(AD34,AJ34,AP34,AV34,BB34,BH34,BN34,BT34))=0,0,IF((COUNT(AD34,AJ34,AP34,AV34,BB34,BH34,BN34,BT34))&lt;=4,AVERAGE(LARGE((AD34,AJ34,AP34,AV34,BB34,BH34,BN34,BT34),1),LARGE((AD34,AJ34,AP34,AV34,BB34,BH34,BN34,BT34),2)),AVERAGE(LARGE((AD34,AJ34,AP34,AV34,BB34,BH34,BN34,BT34),1),LARGE((AD34,AJ34,AP34,AV34,BB34,BH34,BN34,BT34),2),LARGE((AD34,AJ34,AP34,AV34,BB34,BH34,BN34,BT34),3),LARGE((AD34,AJ34,AP34,AV34,BB34,BH34,BN34,BT34),4)))),2),"Forfait")</f>
        <v>0</v>
      </c>
      <c r="F34" s="125"/>
      <c r="G34" s="63"/>
      <c r="H34" s="70"/>
      <c r="I34" s="143"/>
      <c r="J34" s="84"/>
      <c r="K34" s="261"/>
      <c r="L34" s="143"/>
      <c r="M34" s="84"/>
      <c r="N34" s="84"/>
      <c r="O34" s="154">
        <f t="shared" si="1"/>
        <v>0</v>
      </c>
      <c r="P34" s="143"/>
      <c r="Q34" s="84"/>
      <c r="R34" s="84"/>
      <c r="S34" s="84"/>
      <c r="T34" s="84"/>
      <c r="U34" s="84"/>
      <c r="V34" s="153">
        <f t="shared" si="2"/>
        <v>0</v>
      </c>
      <c r="W34" s="153">
        <f t="shared" si="3"/>
        <v>0</v>
      </c>
      <c r="X34" s="154">
        <f t="shared" si="4"/>
        <v>0</v>
      </c>
      <c r="Y34" s="275"/>
      <c r="Z34" s="143"/>
      <c r="AA34" s="261"/>
      <c r="AB34" s="275"/>
      <c r="AC34" s="275"/>
      <c r="AD34" s="286" t="str">
        <f t="shared" si="5"/>
        <v>0,00</v>
      </c>
      <c r="AE34" s="143"/>
      <c r="AF34" s="278"/>
      <c r="AG34" s="143"/>
      <c r="AH34" s="144"/>
      <c r="AI34" s="82"/>
      <c r="AJ34" s="187" t="str">
        <f t="shared" si="6"/>
        <v>0,00</v>
      </c>
      <c r="AK34" s="103"/>
      <c r="AL34" s="85"/>
      <c r="AM34" s="103"/>
      <c r="AN34" s="143"/>
      <c r="AO34" s="144"/>
      <c r="AP34" s="189" t="str">
        <f t="shared" si="7"/>
        <v>0,00</v>
      </c>
      <c r="AQ34" s="85"/>
      <c r="AR34" s="83"/>
      <c r="AS34" s="85"/>
      <c r="AT34" s="103"/>
      <c r="AU34" s="143"/>
      <c r="AV34" s="185" t="str">
        <f t="shared" si="8"/>
        <v>0,00</v>
      </c>
      <c r="AW34" s="85"/>
      <c r="AX34" s="83"/>
      <c r="AY34" s="85"/>
      <c r="AZ34" s="103"/>
      <c r="BA34" s="143"/>
      <c r="BB34" s="185" t="str">
        <f t="shared" si="9"/>
        <v>0,00</v>
      </c>
      <c r="BC34" s="85"/>
      <c r="BD34" s="83"/>
      <c r="BE34" s="85"/>
      <c r="BF34" s="103"/>
      <c r="BG34" s="143"/>
      <c r="BH34" s="191" t="str">
        <f t="shared" si="10"/>
        <v>0,00</v>
      </c>
      <c r="BI34" s="85"/>
      <c r="BJ34" s="83"/>
      <c r="BK34" s="85"/>
      <c r="BL34" s="103"/>
      <c r="BM34" s="143"/>
      <c r="BN34" s="191" t="str">
        <f t="shared" si="11"/>
        <v>0,00</v>
      </c>
      <c r="BO34" s="85"/>
      <c r="BP34" s="83"/>
      <c r="BQ34" s="85"/>
      <c r="BR34" s="103"/>
      <c r="BS34" s="143"/>
      <c r="BT34" s="191" t="str">
        <f t="shared" si="12"/>
        <v>0,00</v>
      </c>
      <c r="BU34" s="85"/>
      <c r="BV34" s="83"/>
      <c r="BW34" s="85"/>
      <c r="BX34" s="103"/>
      <c r="BY34" s="143"/>
      <c r="BZ34" s="191" t="str">
        <f t="shared" si="13"/>
        <v>0,00</v>
      </c>
      <c r="CA34" s="198">
        <f t="shared" si="14"/>
        <v>0</v>
      </c>
      <c r="CB34" s="199">
        <f t="shared" si="15"/>
        <v>0</v>
      </c>
      <c r="CC34" s="198">
        <f t="shared" si="16"/>
        <v>0</v>
      </c>
      <c r="CD34" s="206">
        <f t="shared" si="17"/>
        <v>0</v>
      </c>
      <c r="CE34" s="206">
        <f t="shared" si="18"/>
        <v>0</v>
      </c>
      <c r="CF34" s="199">
        <f t="shared" si="19"/>
        <v>0</v>
      </c>
      <c r="CG34" s="198">
        <f t="shared" si="20"/>
        <v>0</v>
      </c>
      <c r="CH34" s="199">
        <f t="shared" si="21"/>
        <v>0</v>
      </c>
    </row>
    <row r="35" spans="1:86" s="16" customFormat="1" ht="19.5" customHeight="1">
      <c r="A35" s="161" t="str">
        <f t="shared" si="0"/>
        <v>/</v>
      </c>
      <c r="B35" s="163" t="str">
        <f t="shared" si="22"/>
        <v>--</v>
      </c>
      <c r="C35" s="159">
        <f t="shared" si="23"/>
        <v>0</v>
      </c>
      <c r="D35" s="159">
        <f t="shared" si="24"/>
        <v>0</v>
      </c>
      <c r="E35" s="376">
        <f>IF(ISBLANK(G35),ROUND(IF((COUNT(AD35,AJ35,AP35,AV35,BB35,BH35,BN35,BT35))=0,0,IF((COUNT(AD35,AJ35,AP35,AV35,BB35,BH35,BN35,BT35))&lt;=4,AVERAGE(LARGE((AD35,AJ35,AP35,AV35,BB35,BH35,BN35,BT35),1),LARGE((AD35,AJ35,AP35,AV35,BB35,BH35,BN35,BT35),2)),AVERAGE(LARGE((AD35,AJ35,AP35,AV35,BB35,BH35,BN35,BT35),1),LARGE((AD35,AJ35,AP35,AV35,BB35,BH35,BN35,BT35),2),LARGE((AD35,AJ35,AP35,AV35,BB35,BH35,BN35,BT35),3),LARGE((AD35,AJ35,AP35,AV35,BB35,BH35,BN35,BT35),4)))),2),"Forfait")</f>
        <v>0</v>
      </c>
      <c r="F35" s="125"/>
      <c r="G35" s="63"/>
      <c r="H35" s="70"/>
      <c r="I35" s="143"/>
      <c r="J35" s="84"/>
      <c r="K35" s="261"/>
      <c r="L35" s="143"/>
      <c r="M35" s="84"/>
      <c r="N35" s="84"/>
      <c r="O35" s="154">
        <f t="shared" si="1"/>
        <v>0</v>
      </c>
      <c r="P35" s="143"/>
      <c r="Q35" s="84"/>
      <c r="R35" s="84"/>
      <c r="S35" s="84"/>
      <c r="T35" s="84"/>
      <c r="U35" s="84"/>
      <c r="V35" s="153">
        <f t="shared" si="2"/>
        <v>0</v>
      </c>
      <c r="W35" s="153">
        <f t="shared" si="3"/>
        <v>0</v>
      </c>
      <c r="X35" s="154">
        <f t="shared" si="4"/>
        <v>0</v>
      </c>
      <c r="Y35" s="275"/>
      <c r="Z35" s="143"/>
      <c r="AA35" s="261"/>
      <c r="AB35" s="275"/>
      <c r="AC35" s="275"/>
      <c r="AD35" s="286" t="str">
        <f t="shared" si="5"/>
        <v>0,00</v>
      </c>
      <c r="AE35" s="143"/>
      <c r="AF35" s="278"/>
      <c r="AG35" s="143"/>
      <c r="AH35" s="144"/>
      <c r="AI35" s="82"/>
      <c r="AJ35" s="187" t="str">
        <f t="shared" si="6"/>
        <v>0,00</v>
      </c>
      <c r="AK35" s="103"/>
      <c r="AL35" s="85"/>
      <c r="AM35" s="103"/>
      <c r="AN35" s="143"/>
      <c r="AO35" s="144"/>
      <c r="AP35" s="189" t="str">
        <f t="shared" si="7"/>
        <v>0,00</v>
      </c>
      <c r="AQ35" s="85"/>
      <c r="AR35" s="83"/>
      <c r="AS35" s="85"/>
      <c r="AT35" s="103"/>
      <c r="AU35" s="143"/>
      <c r="AV35" s="185" t="str">
        <f t="shared" si="8"/>
        <v>0,00</v>
      </c>
      <c r="AW35" s="85"/>
      <c r="AX35" s="83"/>
      <c r="AY35" s="85"/>
      <c r="AZ35" s="103"/>
      <c r="BA35" s="143"/>
      <c r="BB35" s="185" t="str">
        <f t="shared" si="9"/>
        <v>0,00</v>
      </c>
      <c r="BC35" s="85"/>
      <c r="BD35" s="83"/>
      <c r="BE35" s="85"/>
      <c r="BF35" s="103"/>
      <c r="BG35" s="143"/>
      <c r="BH35" s="191" t="str">
        <f t="shared" si="10"/>
        <v>0,00</v>
      </c>
      <c r="BI35" s="85"/>
      <c r="BJ35" s="83"/>
      <c r="BK35" s="85"/>
      <c r="BL35" s="103"/>
      <c r="BM35" s="143"/>
      <c r="BN35" s="191" t="str">
        <f t="shared" si="11"/>
        <v>0,00</v>
      </c>
      <c r="BO35" s="85"/>
      <c r="BP35" s="83"/>
      <c r="BQ35" s="85"/>
      <c r="BR35" s="103"/>
      <c r="BS35" s="143"/>
      <c r="BT35" s="191" t="str">
        <f t="shared" si="12"/>
        <v>0,00</v>
      </c>
      <c r="BU35" s="85"/>
      <c r="BV35" s="83"/>
      <c r="BW35" s="85"/>
      <c r="BX35" s="103"/>
      <c r="BY35" s="143"/>
      <c r="BZ35" s="191" t="str">
        <f t="shared" si="13"/>
        <v>0,00</v>
      </c>
      <c r="CA35" s="198">
        <f t="shared" si="14"/>
        <v>0</v>
      </c>
      <c r="CB35" s="199">
        <f t="shared" si="15"/>
        <v>0</v>
      </c>
      <c r="CC35" s="198">
        <f t="shared" si="16"/>
        <v>0</v>
      </c>
      <c r="CD35" s="206">
        <f t="shared" si="17"/>
        <v>0</v>
      </c>
      <c r="CE35" s="206">
        <f t="shared" si="18"/>
        <v>0</v>
      </c>
      <c r="CF35" s="199">
        <f t="shared" si="19"/>
        <v>0</v>
      </c>
      <c r="CG35" s="198">
        <f t="shared" si="20"/>
        <v>0</v>
      </c>
      <c r="CH35" s="199">
        <f t="shared" si="21"/>
        <v>0</v>
      </c>
    </row>
    <row r="36" spans="1:86" s="16" customFormat="1" ht="19.5" customHeight="1">
      <c r="A36" s="161" t="str">
        <f t="shared" si="0"/>
        <v>/</v>
      </c>
      <c r="B36" s="163" t="str">
        <f t="shared" si="22"/>
        <v>--</v>
      </c>
      <c r="C36" s="159">
        <f t="shared" si="23"/>
        <v>0</v>
      </c>
      <c r="D36" s="159">
        <f t="shared" si="24"/>
        <v>0</v>
      </c>
      <c r="E36" s="376">
        <f>IF(ISBLANK(G36),ROUND(IF((COUNT(AD36,AJ36,AP36,AV36,BB36,BH36,BN36,BT36))=0,0,IF((COUNT(AD36,AJ36,AP36,AV36,BB36,BH36,BN36,BT36))&lt;=4,AVERAGE(LARGE((AD36,AJ36,AP36,AV36,BB36,BH36,BN36,BT36),1),LARGE((AD36,AJ36,AP36,AV36,BB36,BH36,BN36,BT36),2)),AVERAGE(LARGE((AD36,AJ36,AP36,AV36,BB36,BH36,BN36,BT36),1),LARGE((AD36,AJ36,AP36,AV36,BB36,BH36,BN36,BT36),2),LARGE((AD36,AJ36,AP36,AV36,BB36,BH36,BN36,BT36),3),LARGE((AD36,AJ36,AP36,AV36,BB36,BH36,BN36,BT36),4)))),2),"Forfait")</f>
        <v>0</v>
      </c>
      <c r="F36" s="125"/>
      <c r="G36" s="63"/>
      <c r="H36" s="70"/>
      <c r="I36" s="143"/>
      <c r="J36" s="84"/>
      <c r="K36" s="261"/>
      <c r="L36" s="143"/>
      <c r="M36" s="84"/>
      <c r="N36" s="84"/>
      <c r="O36" s="154">
        <f t="shared" si="1"/>
        <v>0</v>
      </c>
      <c r="P36" s="143"/>
      <c r="Q36" s="84"/>
      <c r="R36" s="84"/>
      <c r="S36" s="84"/>
      <c r="T36" s="84"/>
      <c r="U36" s="84"/>
      <c r="V36" s="153">
        <f t="shared" si="2"/>
        <v>0</v>
      </c>
      <c r="W36" s="153">
        <f t="shared" si="3"/>
        <v>0</v>
      </c>
      <c r="X36" s="154">
        <f t="shared" si="4"/>
        <v>0</v>
      </c>
      <c r="Y36" s="275"/>
      <c r="Z36" s="143"/>
      <c r="AA36" s="261"/>
      <c r="AB36" s="275"/>
      <c r="AC36" s="275"/>
      <c r="AD36" s="286" t="str">
        <f t="shared" si="5"/>
        <v>0,00</v>
      </c>
      <c r="AE36" s="143"/>
      <c r="AF36" s="278"/>
      <c r="AG36" s="143"/>
      <c r="AH36" s="144"/>
      <c r="AI36" s="82"/>
      <c r="AJ36" s="187" t="str">
        <f t="shared" si="6"/>
        <v>0,00</v>
      </c>
      <c r="AK36" s="103"/>
      <c r="AL36" s="85"/>
      <c r="AM36" s="103"/>
      <c r="AN36" s="143"/>
      <c r="AO36" s="144"/>
      <c r="AP36" s="189" t="str">
        <f t="shared" si="7"/>
        <v>0,00</v>
      </c>
      <c r="AQ36" s="85"/>
      <c r="AR36" s="83"/>
      <c r="AS36" s="85"/>
      <c r="AT36" s="103"/>
      <c r="AU36" s="143"/>
      <c r="AV36" s="185" t="str">
        <f t="shared" si="8"/>
        <v>0,00</v>
      </c>
      <c r="AW36" s="85"/>
      <c r="AX36" s="83"/>
      <c r="AY36" s="85"/>
      <c r="AZ36" s="103"/>
      <c r="BA36" s="143"/>
      <c r="BB36" s="185" t="str">
        <f t="shared" si="9"/>
        <v>0,00</v>
      </c>
      <c r="BC36" s="85"/>
      <c r="BD36" s="83"/>
      <c r="BE36" s="85"/>
      <c r="BF36" s="103"/>
      <c r="BG36" s="143"/>
      <c r="BH36" s="191" t="str">
        <f t="shared" si="10"/>
        <v>0,00</v>
      </c>
      <c r="BI36" s="85"/>
      <c r="BJ36" s="83"/>
      <c r="BK36" s="85"/>
      <c r="BL36" s="103"/>
      <c r="BM36" s="143"/>
      <c r="BN36" s="191" t="str">
        <f t="shared" si="11"/>
        <v>0,00</v>
      </c>
      <c r="BO36" s="85"/>
      <c r="BP36" s="83"/>
      <c r="BQ36" s="85"/>
      <c r="BR36" s="103"/>
      <c r="BS36" s="143"/>
      <c r="BT36" s="191" t="str">
        <f t="shared" si="12"/>
        <v>0,00</v>
      </c>
      <c r="BU36" s="85"/>
      <c r="BV36" s="83"/>
      <c r="BW36" s="85"/>
      <c r="BX36" s="103"/>
      <c r="BY36" s="143"/>
      <c r="BZ36" s="191" t="str">
        <f t="shared" si="13"/>
        <v>0,00</v>
      </c>
      <c r="CA36" s="198">
        <f t="shared" si="14"/>
        <v>0</v>
      </c>
      <c r="CB36" s="199">
        <f t="shared" si="15"/>
        <v>0</v>
      </c>
      <c r="CC36" s="198">
        <f t="shared" si="16"/>
        <v>0</v>
      </c>
      <c r="CD36" s="206">
        <f t="shared" si="17"/>
        <v>0</v>
      </c>
      <c r="CE36" s="206">
        <f t="shared" si="18"/>
        <v>0</v>
      </c>
      <c r="CF36" s="199">
        <f t="shared" si="19"/>
        <v>0</v>
      </c>
      <c r="CG36" s="198">
        <f t="shared" si="20"/>
        <v>0</v>
      </c>
      <c r="CH36" s="199">
        <f t="shared" si="21"/>
        <v>0</v>
      </c>
    </row>
    <row r="37" spans="1:86" s="16" customFormat="1" ht="19.5" customHeight="1">
      <c r="A37" s="161" t="str">
        <f t="shared" si="0"/>
        <v>/</v>
      </c>
      <c r="B37" s="163" t="str">
        <f t="shared" si="22"/>
        <v>--</v>
      </c>
      <c r="C37" s="159">
        <f t="shared" si="23"/>
        <v>0</v>
      </c>
      <c r="D37" s="159">
        <f t="shared" si="24"/>
        <v>0</v>
      </c>
      <c r="E37" s="376">
        <f>IF(ISBLANK(G37),ROUND(IF((COUNT(AD37,AJ37,AP37,AV37,BB37,BH37,BN37,BT37))=0,0,IF((COUNT(AD37,AJ37,AP37,AV37,BB37,BH37,BN37,BT37))&lt;=4,AVERAGE(LARGE((AD37,AJ37,AP37,AV37,BB37,BH37,BN37,BT37),1),LARGE((AD37,AJ37,AP37,AV37,BB37,BH37,BN37,BT37),2)),AVERAGE(LARGE((AD37,AJ37,AP37,AV37,BB37,BH37,BN37,BT37),1),LARGE((AD37,AJ37,AP37,AV37,BB37,BH37,BN37,BT37),2),LARGE((AD37,AJ37,AP37,AV37,BB37,BH37,BN37,BT37),3),LARGE((AD37,AJ37,AP37,AV37,BB37,BH37,BN37,BT37),4)))),2),"Forfait")</f>
        <v>0</v>
      </c>
      <c r="F37" s="125"/>
      <c r="G37" s="63"/>
      <c r="H37" s="70"/>
      <c r="I37" s="143"/>
      <c r="J37" s="84"/>
      <c r="K37" s="261"/>
      <c r="L37" s="143"/>
      <c r="M37" s="84"/>
      <c r="N37" s="84"/>
      <c r="O37" s="154">
        <f t="shared" si="1"/>
        <v>0</v>
      </c>
      <c r="P37" s="143"/>
      <c r="Q37" s="84"/>
      <c r="R37" s="84"/>
      <c r="S37" s="84"/>
      <c r="T37" s="84"/>
      <c r="U37" s="84"/>
      <c r="V37" s="153">
        <f t="shared" si="2"/>
        <v>0</v>
      </c>
      <c r="W37" s="153">
        <f t="shared" si="3"/>
        <v>0</v>
      </c>
      <c r="X37" s="154">
        <f t="shared" si="4"/>
        <v>0</v>
      </c>
      <c r="Y37" s="275"/>
      <c r="Z37" s="143"/>
      <c r="AA37" s="261"/>
      <c r="AB37" s="275"/>
      <c r="AC37" s="275"/>
      <c r="AD37" s="286" t="str">
        <f t="shared" si="5"/>
        <v>0,00</v>
      </c>
      <c r="AE37" s="143"/>
      <c r="AF37" s="278"/>
      <c r="AG37" s="143"/>
      <c r="AH37" s="144"/>
      <c r="AI37" s="82"/>
      <c r="AJ37" s="187" t="str">
        <f t="shared" si="6"/>
        <v>0,00</v>
      </c>
      <c r="AK37" s="103"/>
      <c r="AL37" s="85"/>
      <c r="AM37" s="103"/>
      <c r="AN37" s="143"/>
      <c r="AO37" s="144"/>
      <c r="AP37" s="189" t="str">
        <f t="shared" si="7"/>
        <v>0,00</v>
      </c>
      <c r="AQ37" s="85"/>
      <c r="AR37" s="83"/>
      <c r="AS37" s="85"/>
      <c r="AT37" s="103"/>
      <c r="AU37" s="143"/>
      <c r="AV37" s="185" t="str">
        <f t="shared" si="8"/>
        <v>0,00</v>
      </c>
      <c r="AW37" s="85"/>
      <c r="AX37" s="83"/>
      <c r="AY37" s="85"/>
      <c r="AZ37" s="103"/>
      <c r="BA37" s="143"/>
      <c r="BB37" s="185" t="str">
        <f t="shared" si="9"/>
        <v>0,00</v>
      </c>
      <c r="BC37" s="85"/>
      <c r="BD37" s="83"/>
      <c r="BE37" s="85"/>
      <c r="BF37" s="103"/>
      <c r="BG37" s="143"/>
      <c r="BH37" s="191" t="str">
        <f t="shared" si="10"/>
        <v>0,00</v>
      </c>
      <c r="BI37" s="85"/>
      <c r="BJ37" s="83"/>
      <c r="BK37" s="85"/>
      <c r="BL37" s="103"/>
      <c r="BM37" s="143"/>
      <c r="BN37" s="191" t="str">
        <f t="shared" si="11"/>
        <v>0,00</v>
      </c>
      <c r="BO37" s="85"/>
      <c r="BP37" s="83"/>
      <c r="BQ37" s="85"/>
      <c r="BR37" s="103"/>
      <c r="BS37" s="143"/>
      <c r="BT37" s="191" t="str">
        <f t="shared" si="12"/>
        <v>0,00</v>
      </c>
      <c r="BU37" s="85"/>
      <c r="BV37" s="83"/>
      <c r="BW37" s="85"/>
      <c r="BX37" s="103"/>
      <c r="BY37" s="143"/>
      <c r="BZ37" s="191" t="str">
        <f t="shared" si="13"/>
        <v>0,00</v>
      </c>
      <c r="CA37" s="198">
        <f t="shared" si="14"/>
        <v>0</v>
      </c>
      <c r="CB37" s="199">
        <f t="shared" si="15"/>
        <v>0</v>
      </c>
      <c r="CC37" s="198">
        <f t="shared" si="16"/>
        <v>0</v>
      </c>
      <c r="CD37" s="206">
        <f t="shared" si="17"/>
        <v>0</v>
      </c>
      <c r="CE37" s="206">
        <f t="shared" si="18"/>
        <v>0</v>
      </c>
      <c r="CF37" s="199">
        <f t="shared" si="19"/>
        <v>0</v>
      </c>
      <c r="CG37" s="198">
        <f t="shared" si="20"/>
        <v>0</v>
      </c>
      <c r="CH37" s="199">
        <f t="shared" si="21"/>
        <v>0</v>
      </c>
    </row>
    <row r="38" spans="1:86" s="16" customFormat="1" ht="19.5" customHeight="1">
      <c r="A38" s="161" t="str">
        <f t="shared" si="0"/>
        <v>/</v>
      </c>
      <c r="B38" s="163" t="str">
        <f t="shared" si="22"/>
        <v>--</v>
      </c>
      <c r="C38" s="159">
        <f t="shared" si="23"/>
        <v>0</v>
      </c>
      <c r="D38" s="159">
        <f t="shared" si="24"/>
        <v>0</v>
      </c>
      <c r="E38" s="376">
        <f>IF(ISBLANK(G38),ROUND(IF((COUNT(AD38,AJ38,AP38,AV38,BB38,BH38,BN38,BT38))=0,0,IF((COUNT(AD38,AJ38,AP38,AV38,BB38,BH38,BN38,BT38))&lt;=4,AVERAGE(LARGE((AD38,AJ38,AP38,AV38,BB38,BH38,BN38,BT38),1),LARGE((AD38,AJ38,AP38,AV38,BB38,BH38,BN38,BT38),2)),AVERAGE(LARGE((AD38,AJ38,AP38,AV38,BB38,BH38,BN38,BT38),1),LARGE((AD38,AJ38,AP38,AV38,BB38,BH38,BN38,BT38),2),LARGE((AD38,AJ38,AP38,AV38,BB38,BH38,BN38,BT38),3),LARGE((AD38,AJ38,AP38,AV38,BB38,BH38,BN38,BT38),4)))),2),"Forfait")</f>
        <v>0</v>
      </c>
      <c r="F38" s="125"/>
      <c r="G38" s="63"/>
      <c r="H38" s="70"/>
      <c r="I38" s="143"/>
      <c r="J38" s="84"/>
      <c r="K38" s="261"/>
      <c r="L38" s="143"/>
      <c r="M38" s="84"/>
      <c r="N38" s="84"/>
      <c r="O38" s="154">
        <f t="shared" si="1"/>
        <v>0</v>
      </c>
      <c r="P38" s="143"/>
      <c r="Q38" s="84"/>
      <c r="R38" s="84"/>
      <c r="S38" s="84"/>
      <c r="T38" s="84"/>
      <c r="U38" s="84"/>
      <c r="V38" s="153">
        <f t="shared" si="2"/>
        <v>0</v>
      </c>
      <c r="W38" s="153">
        <f t="shared" si="3"/>
        <v>0</v>
      </c>
      <c r="X38" s="154">
        <f t="shared" si="4"/>
        <v>0</v>
      </c>
      <c r="Y38" s="275"/>
      <c r="Z38" s="143"/>
      <c r="AA38" s="261"/>
      <c r="AB38" s="275"/>
      <c r="AC38" s="275"/>
      <c r="AD38" s="286" t="str">
        <f t="shared" si="5"/>
        <v>0,00</v>
      </c>
      <c r="AE38" s="143"/>
      <c r="AF38" s="278"/>
      <c r="AG38" s="143"/>
      <c r="AH38" s="144"/>
      <c r="AI38" s="82"/>
      <c r="AJ38" s="187" t="str">
        <f t="shared" si="6"/>
        <v>0,00</v>
      </c>
      <c r="AK38" s="103"/>
      <c r="AL38" s="85"/>
      <c r="AM38" s="103"/>
      <c r="AN38" s="143"/>
      <c r="AO38" s="144"/>
      <c r="AP38" s="189" t="str">
        <f t="shared" si="7"/>
        <v>0,00</v>
      </c>
      <c r="AQ38" s="85"/>
      <c r="AR38" s="83"/>
      <c r="AS38" s="85"/>
      <c r="AT38" s="103"/>
      <c r="AU38" s="143"/>
      <c r="AV38" s="185" t="str">
        <f t="shared" si="8"/>
        <v>0,00</v>
      </c>
      <c r="AW38" s="85"/>
      <c r="AX38" s="83"/>
      <c r="AY38" s="85"/>
      <c r="AZ38" s="103"/>
      <c r="BA38" s="143"/>
      <c r="BB38" s="185" t="str">
        <f t="shared" si="9"/>
        <v>0,00</v>
      </c>
      <c r="BC38" s="85"/>
      <c r="BD38" s="83"/>
      <c r="BE38" s="85"/>
      <c r="BF38" s="103"/>
      <c r="BG38" s="143"/>
      <c r="BH38" s="191" t="str">
        <f t="shared" si="10"/>
        <v>0,00</v>
      </c>
      <c r="BI38" s="85"/>
      <c r="BJ38" s="83"/>
      <c r="BK38" s="85"/>
      <c r="BL38" s="103"/>
      <c r="BM38" s="143"/>
      <c r="BN38" s="191" t="str">
        <f t="shared" si="11"/>
        <v>0,00</v>
      </c>
      <c r="BO38" s="85"/>
      <c r="BP38" s="83"/>
      <c r="BQ38" s="85"/>
      <c r="BR38" s="103"/>
      <c r="BS38" s="143"/>
      <c r="BT38" s="191" t="str">
        <f t="shared" si="12"/>
        <v>0,00</v>
      </c>
      <c r="BU38" s="85"/>
      <c r="BV38" s="83"/>
      <c r="BW38" s="85"/>
      <c r="BX38" s="103"/>
      <c r="BY38" s="143"/>
      <c r="BZ38" s="191" t="str">
        <f t="shared" si="13"/>
        <v>0,00</v>
      </c>
      <c r="CA38" s="198">
        <f t="shared" si="14"/>
        <v>0</v>
      </c>
      <c r="CB38" s="199">
        <f t="shared" si="15"/>
        <v>0</v>
      </c>
      <c r="CC38" s="198">
        <f t="shared" si="16"/>
        <v>0</v>
      </c>
      <c r="CD38" s="206">
        <f t="shared" si="17"/>
        <v>0</v>
      </c>
      <c r="CE38" s="206">
        <f t="shared" si="18"/>
        <v>0</v>
      </c>
      <c r="CF38" s="199">
        <f t="shared" si="19"/>
        <v>0</v>
      </c>
      <c r="CG38" s="198">
        <f t="shared" si="20"/>
        <v>0</v>
      </c>
      <c r="CH38" s="199">
        <f t="shared" si="21"/>
        <v>0</v>
      </c>
    </row>
    <row r="39" spans="1:86" s="16" customFormat="1" ht="19.5" customHeight="1">
      <c r="A39" s="161" t="str">
        <f t="shared" si="0"/>
        <v>/</v>
      </c>
      <c r="B39" s="163" t="str">
        <f t="shared" si="22"/>
        <v>--</v>
      </c>
      <c r="C39" s="159">
        <f t="shared" si="23"/>
        <v>0</v>
      </c>
      <c r="D39" s="159">
        <f t="shared" si="24"/>
        <v>0</v>
      </c>
      <c r="E39" s="376">
        <f>IF(ISBLANK(G39),ROUND(IF((COUNT(AD39,AJ39,AP39,AV39,BB39,BH39,BN39,BT39))=0,0,IF((COUNT(AD39,AJ39,AP39,AV39,BB39,BH39,BN39,BT39))&lt;=4,AVERAGE(LARGE((AD39,AJ39,AP39,AV39,BB39,BH39,BN39,BT39),1),LARGE((AD39,AJ39,AP39,AV39,BB39,BH39,BN39,BT39),2)),AVERAGE(LARGE((AD39,AJ39,AP39,AV39,BB39,BH39,BN39,BT39),1),LARGE((AD39,AJ39,AP39,AV39,BB39,BH39,BN39,BT39),2),LARGE((AD39,AJ39,AP39,AV39,BB39,BH39,BN39,BT39),3),LARGE((AD39,AJ39,AP39,AV39,BB39,BH39,BN39,BT39),4)))),2),"Forfait")</f>
        <v>0</v>
      </c>
      <c r="F39" s="125"/>
      <c r="G39" s="63"/>
      <c r="H39" s="70"/>
      <c r="I39" s="143"/>
      <c r="J39" s="84"/>
      <c r="K39" s="261"/>
      <c r="L39" s="143"/>
      <c r="M39" s="84"/>
      <c r="N39" s="84"/>
      <c r="O39" s="154">
        <f t="shared" si="1"/>
        <v>0</v>
      </c>
      <c r="P39" s="143"/>
      <c r="Q39" s="84"/>
      <c r="R39" s="84"/>
      <c r="S39" s="84"/>
      <c r="T39" s="84"/>
      <c r="U39" s="84"/>
      <c r="V39" s="153">
        <f t="shared" si="2"/>
        <v>0</v>
      </c>
      <c r="W39" s="153">
        <f t="shared" si="3"/>
        <v>0</v>
      </c>
      <c r="X39" s="154">
        <f t="shared" si="4"/>
        <v>0</v>
      </c>
      <c r="Y39" s="275"/>
      <c r="Z39" s="143"/>
      <c r="AA39" s="261"/>
      <c r="AB39" s="275"/>
      <c r="AC39" s="275"/>
      <c r="AD39" s="286" t="str">
        <f t="shared" si="5"/>
        <v>0,00</v>
      </c>
      <c r="AE39" s="143"/>
      <c r="AF39" s="278"/>
      <c r="AG39" s="143"/>
      <c r="AH39" s="144"/>
      <c r="AI39" s="82"/>
      <c r="AJ39" s="187" t="str">
        <f t="shared" si="6"/>
        <v>0,00</v>
      </c>
      <c r="AK39" s="103"/>
      <c r="AL39" s="85"/>
      <c r="AM39" s="103"/>
      <c r="AN39" s="143"/>
      <c r="AO39" s="144"/>
      <c r="AP39" s="189" t="str">
        <f t="shared" si="7"/>
        <v>0,00</v>
      </c>
      <c r="AQ39" s="85"/>
      <c r="AR39" s="83"/>
      <c r="AS39" s="85"/>
      <c r="AT39" s="103"/>
      <c r="AU39" s="143"/>
      <c r="AV39" s="185" t="str">
        <f t="shared" si="8"/>
        <v>0,00</v>
      </c>
      <c r="AW39" s="85"/>
      <c r="AX39" s="83"/>
      <c r="AY39" s="85"/>
      <c r="AZ39" s="103"/>
      <c r="BA39" s="143"/>
      <c r="BB39" s="185" t="str">
        <f t="shared" si="9"/>
        <v>0,00</v>
      </c>
      <c r="BC39" s="85"/>
      <c r="BD39" s="83"/>
      <c r="BE39" s="85"/>
      <c r="BF39" s="103"/>
      <c r="BG39" s="143"/>
      <c r="BH39" s="191" t="str">
        <f t="shared" si="10"/>
        <v>0,00</v>
      </c>
      <c r="BI39" s="85"/>
      <c r="BJ39" s="83"/>
      <c r="BK39" s="85"/>
      <c r="BL39" s="103"/>
      <c r="BM39" s="143"/>
      <c r="BN39" s="191" t="str">
        <f t="shared" si="11"/>
        <v>0,00</v>
      </c>
      <c r="BO39" s="85"/>
      <c r="BP39" s="83"/>
      <c r="BQ39" s="85"/>
      <c r="BR39" s="103"/>
      <c r="BS39" s="143"/>
      <c r="BT39" s="191" t="str">
        <f t="shared" si="12"/>
        <v>0,00</v>
      </c>
      <c r="BU39" s="85"/>
      <c r="BV39" s="83"/>
      <c r="BW39" s="85"/>
      <c r="BX39" s="103"/>
      <c r="BY39" s="143"/>
      <c r="BZ39" s="191" t="str">
        <f t="shared" si="13"/>
        <v>0,00</v>
      </c>
      <c r="CA39" s="198">
        <f t="shared" si="14"/>
        <v>0</v>
      </c>
      <c r="CB39" s="199">
        <f t="shared" si="15"/>
        <v>0</v>
      </c>
      <c r="CC39" s="198">
        <f t="shared" si="16"/>
        <v>0</v>
      </c>
      <c r="CD39" s="206">
        <f t="shared" si="17"/>
        <v>0</v>
      </c>
      <c r="CE39" s="206">
        <f t="shared" si="18"/>
        <v>0</v>
      </c>
      <c r="CF39" s="199">
        <f t="shared" si="19"/>
        <v>0</v>
      </c>
      <c r="CG39" s="198">
        <f t="shared" si="20"/>
        <v>0</v>
      </c>
      <c r="CH39" s="199">
        <f t="shared" si="21"/>
        <v>0</v>
      </c>
    </row>
    <row r="40" spans="1:86" s="16" customFormat="1" ht="19.5" customHeight="1">
      <c r="A40" s="161" t="str">
        <f t="shared" si="0"/>
        <v>/</v>
      </c>
      <c r="B40" s="163" t="str">
        <f t="shared" si="22"/>
        <v>--</v>
      </c>
      <c r="C40" s="159">
        <f t="shared" si="23"/>
        <v>0</v>
      </c>
      <c r="D40" s="159">
        <f t="shared" si="24"/>
        <v>0</v>
      </c>
      <c r="E40" s="376">
        <f>IF(ISBLANK(G40),ROUND(IF((COUNT(AD40,AJ40,AP40,AV40,BB40,BH40,BN40,BT40))=0,0,IF((COUNT(AD40,AJ40,AP40,AV40,BB40,BH40,BN40,BT40))&lt;=4,AVERAGE(LARGE((AD40,AJ40,AP40,AV40,BB40,BH40,BN40,BT40),1),LARGE((AD40,AJ40,AP40,AV40,BB40,BH40,BN40,BT40),2)),AVERAGE(LARGE((AD40,AJ40,AP40,AV40,BB40,BH40,BN40,BT40),1),LARGE((AD40,AJ40,AP40,AV40,BB40,BH40,BN40,BT40),2),LARGE((AD40,AJ40,AP40,AV40,BB40,BH40,BN40,BT40),3),LARGE((AD40,AJ40,AP40,AV40,BB40,BH40,BN40,BT40),4)))),2),"Forfait")</f>
        <v>0</v>
      </c>
      <c r="F40" s="125"/>
      <c r="G40" s="63"/>
      <c r="H40" s="70"/>
      <c r="I40" s="143"/>
      <c r="J40" s="84"/>
      <c r="K40" s="261"/>
      <c r="L40" s="143"/>
      <c r="M40" s="84"/>
      <c r="N40" s="84"/>
      <c r="O40" s="154">
        <f t="shared" si="1"/>
        <v>0</v>
      </c>
      <c r="P40" s="143"/>
      <c r="Q40" s="84"/>
      <c r="R40" s="84"/>
      <c r="S40" s="84"/>
      <c r="T40" s="84"/>
      <c r="U40" s="84"/>
      <c r="V40" s="153">
        <f t="shared" si="2"/>
        <v>0</v>
      </c>
      <c r="W40" s="153">
        <f t="shared" si="3"/>
        <v>0</v>
      </c>
      <c r="X40" s="154">
        <f t="shared" si="4"/>
        <v>0</v>
      </c>
      <c r="Y40" s="275"/>
      <c r="Z40" s="143"/>
      <c r="AA40" s="261"/>
      <c r="AB40" s="275"/>
      <c r="AC40" s="275"/>
      <c r="AD40" s="286" t="str">
        <f t="shared" si="5"/>
        <v>0,00</v>
      </c>
      <c r="AE40" s="143"/>
      <c r="AF40" s="278"/>
      <c r="AG40" s="143"/>
      <c r="AH40" s="144"/>
      <c r="AI40" s="82"/>
      <c r="AJ40" s="187" t="str">
        <f t="shared" si="6"/>
        <v>0,00</v>
      </c>
      <c r="AK40" s="103"/>
      <c r="AL40" s="85"/>
      <c r="AM40" s="103"/>
      <c r="AN40" s="143"/>
      <c r="AO40" s="144"/>
      <c r="AP40" s="189" t="str">
        <f t="shared" si="7"/>
        <v>0,00</v>
      </c>
      <c r="AQ40" s="85"/>
      <c r="AR40" s="83"/>
      <c r="AS40" s="85"/>
      <c r="AT40" s="103"/>
      <c r="AU40" s="143"/>
      <c r="AV40" s="185" t="str">
        <f t="shared" si="8"/>
        <v>0,00</v>
      </c>
      <c r="AW40" s="85"/>
      <c r="AX40" s="83"/>
      <c r="AY40" s="85"/>
      <c r="AZ40" s="103"/>
      <c r="BA40" s="143"/>
      <c r="BB40" s="185" t="str">
        <f t="shared" si="9"/>
        <v>0,00</v>
      </c>
      <c r="BC40" s="85"/>
      <c r="BD40" s="83"/>
      <c r="BE40" s="85"/>
      <c r="BF40" s="103"/>
      <c r="BG40" s="143"/>
      <c r="BH40" s="191" t="str">
        <f t="shared" si="10"/>
        <v>0,00</v>
      </c>
      <c r="BI40" s="85"/>
      <c r="BJ40" s="83"/>
      <c r="BK40" s="85"/>
      <c r="BL40" s="103"/>
      <c r="BM40" s="143"/>
      <c r="BN40" s="191" t="str">
        <f t="shared" si="11"/>
        <v>0,00</v>
      </c>
      <c r="BO40" s="85"/>
      <c r="BP40" s="83"/>
      <c r="BQ40" s="85"/>
      <c r="BR40" s="103"/>
      <c r="BS40" s="143"/>
      <c r="BT40" s="191" t="str">
        <f t="shared" si="12"/>
        <v>0,00</v>
      </c>
      <c r="BU40" s="85"/>
      <c r="BV40" s="83"/>
      <c r="BW40" s="85"/>
      <c r="BX40" s="103"/>
      <c r="BY40" s="143"/>
      <c r="BZ40" s="191" t="str">
        <f t="shared" si="13"/>
        <v>0,00</v>
      </c>
      <c r="CA40" s="198">
        <f t="shared" si="14"/>
        <v>0</v>
      </c>
      <c r="CB40" s="199">
        <f t="shared" si="15"/>
        <v>0</v>
      </c>
      <c r="CC40" s="198">
        <f t="shared" si="16"/>
        <v>0</v>
      </c>
      <c r="CD40" s="206">
        <f t="shared" si="17"/>
        <v>0</v>
      </c>
      <c r="CE40" s="206">
        <f t="shared" si="18"/>
        <v>0</v>
      </c>
      <c r="CF40" s="199">
        <f t="shared" si="19"/>
        <v>0</v>
      </c>
      <c r="CG40" s="198">
        <f t="shared" si="20"/>
        <v>0</v>
      </c>
      <c r="CH40" s="199">
        <f t="shared" si="21"/>
        <v>0</v>
      </c>
    </row>
    <row r="41" spans="1:86" s="16" customFormat="1" ht="19.5" customHeight="1" thickBot="1">
      <c r="A41" s="165" t="str">
        <f t="shared" si="0"/>
        <v>/</v>
      </c>
      <c r="B41" s="163" t="str">
        <f t="shared" si="22"/>
        <v>--</v>
      </c>
      <c r="C41" s="159">
        <f t="shared" si="23"/>
        <v>0</v>
      </c>
      <c r="D41" s="159">
        <f t="shared" si="24"/>
        <v>0</v>
      </c>
      <c r="E41" s="376">
        <f>IF(ISBLANK(G41),ROUND(IF((COUNT(AD41,AJ41,AP41,AV41,BB41,BH41,BN41,BT41))=0,0,IF((COUNT(AD41,AJ41,AP41,AV41,BB41,BH41,BN41,BT41))&lt;=4,AVERAGE(LARGE((AD41,AJ41,AP41,AV41,BB41,BH41,BN41,BT41),1),LARGE((AD41,AJ41,AP41,AV41,BB41,BH41,BN41,BT41),2)),AVERAGE(LARGE((AD41,AJ41,AP41,AV41,BB41,BH41,BN41,BT41),1),LARGE((AD41,AJ41,AP41,AV41,BB41,BH41,BN41,BT41),2),LARGE((AD41,AJ41,AP41,AV41,BB41,BH41,BN41,BT41),3),LARGE((AD41,AJ41,AP41,AV41,BB41,BH41,BN41,BT41),4)))),2),"Forfait")</f>
        <v>0</v>
      </c>
      <c r="F41" s="125"/>
      <c r="G41" s="106"/>
      <c r="H41" s="107"/>
      <c r="I41" s="145"/>
      <c r="J41" s="113"/>
      <c r="K41" s="262"/>
      <c r="L41" s="145"/>
      <c r="M41" s="113"/>
      <c r="N41" s="113"/>
      <c r="O41" s="156">
        <f t="shared" si="1"/>
        <v>0</v>
      </c>
      <c r="P41" s="145"/>
      <c r="Q41" s="113"/>
      <c r="R41" s="113"/>
      <c r="S41" s="113"/>
      <c r="T41" s="113"/>
      <c r="U41" s="113"/>
      <c r="V41" s="155">
        <f t="shared" si="2"/>
        <v>0</v>
      </c>
      <c r="W41" s="155">
        <f t="shared" si="3"/>
        <v>0</v>
      </c>
      <c r="X41" s="156">
        <f t="shared" si="4"/>
        <v>0</v>
      </c>
      <c r="Y41" s="276"/>
      <c r="Z41" s="145"/>
      <c r="AA41" s="262"/>
      <c r="AB41" s="276"/>
      <c r="AC41" s="276"/>
      <c r="AD41" s="287" t="str">
        <f t="shared" si="5"/>
        <v>0,00</v>
      </c>
      <c r="AE41" s="145"/>
      <c r="AF41" s="279"/>
      <c r="AG41" s="145"/>
      <c r="AH41" s="146"/>
      <c r="AI41" s="111"/>
      <c r="AJ41" s="188" t="str">
        <f t="shared" si="6"/>
        <v>0,00</v>
      </c>
      <c r="AK41" s="147"/>
      <c r="AL41" s="114"/>
      <c r="AM41" s="147"/>
      <c r="AN41" s="145"/>
      <c r="AO41" s="146"/>
      <c r="AP41" s="190" t="str">
        <f t="shared" si="7"/>
        <v>0,00</v>
      </c>
      <c r="AQ41" s="114"/>
      <c r="AR41" s="112"/>
      <c r="AS41" s="114"/>
      <c r="AT41" s="147"/>
      <c r="AU41" s="145"/>
      <c r="AV41" s="186" t="str">
        <f t="shared" si="8"/>
        <v>0,00</v>
      </c>
      <c r="AW41" s="114"/>
      <c r="AX41" s="112"/>
      <c r="AY41" s="114"/>
      <c r="AZ41" s="147"/>
      <c r="BA41" s="145"/>
      <c r="BB41" s="186" t="str">
        <f t="shared" si="9"/>
        <v>0,00</v>
      </c>
      <c r="BC41" s="114"/>
      <c r="BD41" s="112"/>
      <c r="BE41" s="114"/>
      <c r="BF41" s="147"/>
      <c r="BG41" s="145"/>
      <c r="BH41" s="192" t="str">
        <f t="shared" si="10"/>
        <v>0,00</v>
      </c>
      <c r="BI41" s="114"/>
      <c r="BJ41" s="112"/>
      <c r="BK41" s="114"/>
      <c r="BL41" s="147"/>
      <c r="BM41" s="145"/>
      <c r="BN41" s="192" t="str">
        <f t="shared" si="11"/>
        <v>0,00</v>
      </c>
      <c r="BO41" s="114"/>
      <c r="BP41" s="112"/>
      <c r="BQ41" s="114"/>
      <c r="BR41" s="147"/>
      <c r="BS41" s="145"/>
      <c r="BT41" s="192" t="str">
        <f t="shared" si="12"/>
        <v>0,00</v>
      </c>
      <c r="BU41" s="114"/>
      <c r="BV41" s="112"/>
      <c r="BW41" s="114"/>
      <c r="BX41" s="147"/>
      <c r="BY41" s="145"/>
      <c r="BZ41" s="192" t="str">
        <f t="shared" si="13"/>
        <v>0,00</v>
      </c>
      <c r="CA41" s="200">
        <f t="shared" si="14"/>
        <v>0</v>
      </c>
      <c r="CB41" s="201">
        <f t="shared" si="15"/>
        <v>0</v>
      </c>
      <c r="CC41" s="200">
        <f t="shared" si="16"/>
        <v>0</v>
      </c>
      <c r="CD41" s="207">
        <f t="shared" si="17"/>
        <v>0</v>
      </c>
      <c r="CE41" s="207">
        <f t="shared" si="18"/>
        <v>0</v>
      </c>
      <c r="CF41" s="201">
        <f t="shared" si="19"/>
        <v>0</v>
      </c>
      <c r="CG41" s="200">
        <f t="shared" si="20"/>
        <v>0</v>
      </c>
      <c r="CH41" s="201">
        <f t="shared" si="21"/>
        <v>0</v>
      </c>
    </row>
    <row r="42" spans="1:55" ht="15.75">
      <c r="A42" s="74"/>
      <c r="B42" s="74"/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6"/>
      <c r="J42" s="76"/>
      <c r="K42" s="76"/>
      <c r="L42" s="76"/>
      <c r="M42" s="76"/>
      <c r="N42" s="76"/>
      <c r="O42" s="77"/>
      <c r="P42" s="76"/>
      <c r="Q42" s="76"/>
      <c r="R42" s="76"/>
      <c r="S42" s="76"/>
      <c r="T42" s="76"/>
      <c r="U42" s="74"/>
      <c r="V42" s="76"/>
      <c r="W42" s="76"/>
      <c r="X42" s="78"/>
      <c r="Y42" s="76"/>
      <c r="Z42" s="76"/>
      <c r="AA42" s="76"/>
      <c r="AB42" s="76"/>
      <c r="AC42" s="76"/>
      <c r="AD42" s="76"/>
      <c r="AE42" s="74"/>
      <c r="AF42" s="76"/>
      <c r="AG42" s="74"/>
      <c r="AH42" s="76"/>
      <c r="AI42" s="76"/>
      <c r="AJ42" s="76"/>
      <c r="AK42" s="76"/>
      <c r="AL42" s="76"/>
      <c r="AM42" s="76"/>
      <c r="AN42" s="74"/>
      <c r="AO42" s="76"/>
      <c r="AP42" s="76"/>
      <c r="AQ42" s="76"/>
      <c r="AR42" s="76"/>
      <c r="AS42" s="76"/>
      <c r="AT42" s="76"/>
      <c r="AU42" s="74"/>
      <c r="AV42" s="76"/>
      <c r="AW42" s="76"/>
      <c r="AX42" s="78"/>
      <c r="AY42" s="78"/>
      <c r="AZ42" s="78"/>
      <c r="BA42" s="78"/>
      <c r="BB42" s="78"/>
      <c r="BC42" s="78"/>
    </row>
    <row r="43" spans="3:5" ht="15.75">
      <c r="C43" s="2">
        <v>0</v>
      </c>
      <c r="D43" s="2">
        <v>0</v>
      </c>
      <c r="E43" s="2">
        <v>0</v>
      </c>
    </row>
    <row r="44" spans="1:6" ht="15">
      <c r="A44" s="221" t="s">
        <v>397</v>
      </c>
      <c r="B44" s="220"/>
      <c r="C44" s="220"/>
      <c r="D44" s="16"/>
      <c r="E44" s="121"/>
      <c r="F44" s="16"/>
    </row>
    <row r="45" spans="1:6" ht="15">
      <c r="A45" s="221" t="s">
        <v>398</v>
      </c>
      <c r="B45" s="220"/>
      <c r="C45" s="220"/>
      <c r="D45" s="16"/>
      <c r="E45" s="121"/>
      <c r="F45" s="16"/>
    </row>
    <row r="46" spans="1:6" ht="15">
      <c r="A46" s="221" t="s">
        <v>399</v>
      </c>
      <c r="B46" s="220"/>
      <c r="C46" s="220"/>
      <c r="D46" s="16"/>
      <c r="E46" s="121"/>
      <c r="F46" s="16"/>
    </row>
    <row r="47" spans="4:6" ht="15.75">
      <c r="D47" s="3"/>
      <c r="E47" s="3"/>
      <c r="F47" s="4"/>
    </row>
    <row r="48" spans="2:5" ht="15.75">
      <c r="B48" s="222" t="s">
        <v>99</v>
      </c>
      <c r="D48" s="3"/>
      <c r="E48" s="3"/>
    </row>
    <row r="49" spans="2:5" ht="15.75">
      <c r="B49" s="223" t="s">
        <v>100</v>
      </c>
      <c r="D49" s="3"/>
      <c r="E49" s="3"/>
    </row>
    <row r="50" spans="2:5" ht="15.75">
      <c r="B50" s="224" t="s">
        <v>101</v>
      </c>
      <c r="D50" s="3"/>
      <c r="E50" s="3"/>
    </row>
    <row r="51" ht="15.75">
      <c r="B51" s="354"/>
    </row>
  </sheetData>
  <sheetProtection selectLockedCells="1" selectUnlockedCells="1"/>
  <mergeCells count="72">
    <mergeCell ref="CA7:CF7"/>
    <mergeCell ref="CA8:CF8"/>
    <mergeCell ref="CG8:CH8"/>
    <mergeCell ref="CA9:CB10"/>
    <mergeCell ref="CC9:CF9"/>
    <mergeCell ref="CG9:CG11"/>
    <mergeCell ref="CC10:CD10"/>
    <mergeCell ref="CE10:CF10"/>
    <mergeCell ref="CH9:CH11"/>
    <mergeCell ref="B10:B12"/>
    <mergeCell ref="A10:A12"/>
    <mergeCell ref="F10:F12"/>
    <mergeCell ref="D10:D12"/>
    <mergeCell ref="E10:E12"/>
    <mergeCell ref="R11:T11"/>
    <mergeCell ref="L10:O11"/>
    <mergeCell ref="P10:X10"/>
    <mergeCell ref="C10:C12"/>
    <mergeCell ref="I10:K11"/>
    <mergeCell ref="H10:H12"/>
    <mergeCell ref="G10:G12"/>
    <mergeCell ref="P11:Q11"/>
    <mergeCell ref="AF10:AJ10"/>
    <mergeCell ref="Z10:AD10"/>
    <mergeCell ref="U11:U12"/>
    <mergeCell ref="AC11:AC12"/>
    <mergeCell ref="AI11:AI12"/>
    <mergeCell ref="AF11:AG11"/>
    <mergeCell ref="V11:X11"/>
    <mergeCell ref="AW9:BB9"/>
    <mergeCell ref="I9:X9"/>
    <mergeCell ref="AQ9:AV9"/>
    <mergeCell ref="Y9:AD9"/>
    <mergeCell ref="AE9:AJ9"/>
    <mergeCell ref="AK9:AP9"/>
    <mergeCell ref="AE10:AE11"/>
    <mergeCell ref="AL11:AM11"/>
    <mergeCell ref="Z11:AA11"/>
    <mergeCell ref="A6:C6"/>
    <mergeCell ref="AX6:BB6"/>
    <mergeCell ref="AX8:BB8"/>
    <mergeCell ref="I1:X1"/>
    <mergeCell ref="AX1:BB1"/>
    <mergeCell ref="I2:X2"/>
    <mergeCell ref="I4:M4"/>
    <mergeCell ref="N4:O4"/>
    <mergeCell ref="P4:X4"/>
    <mergeCell ref="E6:F6"/>
    <mergeCell ref="BV11:BW11"/>
    <mergeCell ref="BV10:BZ10"/>
    <mergeCell ref="AX4:BB4"/>
    <mergeCell ref="BI9:BN9"/>
    <mergeCell ref="BO9:BT9"/>
    <mergeCell ref="BJ11:BK11"/>
    <mergeCell ref="BA11:BA12"/>
    <mergeCell ref="BG11:BG12"/>
    <mergeCell ref="BY11:BY12"/>
    <mergeCell ref="AU11:AU12"/>
    <mergeCell ref="BU9:BZ9"/>
    <mergeCell ref="BD10:BH10"/>
    <mergeCell ref="BJ10:BN10"/>
    <mergeCell ref="BM11:BM12"/>
    <mergeCell ref="BS11:BS12"/>
    <mergeCell ref="BP10:BT10"/>
    <mergeCell ref="BP11:BQ11"/>
    <mergeCell ref="BC9:BH9"/>
    <mergeCell ref="AL10:AP10"/>
    <mergeCell ref="AR10:AV10"/>
    <mergeCell ref="AX10:BB10"/>
    <mergeCell ref="BD11:BE11"/>
    <mergeCell ref="AX11:AY11"/>
    <mergeCell ref="AO11:AO12"/>
  </mergeCells>
  <conditionalFormatting sqref="B13:B41">
    <cfRule type="cellIs" priority="1" dxfId="8" operator="equal" stopIfTrue="1">
      <formula>$B$48</formula>
    </cfRule>
    <cfRule type="cellIs" priority="2" dxfId="9" operator="equal" stopIfTrue="1">
      <formula>$B$49</formula>
    </cfRule>
    <cfRule type="cellIs" priority="3" dxfId="10" operator="equal" stopIfTrue="1">
      <formula>$B$50</formula>
    </cfRule>
  </conditionalFormatting>
  <printOptions horizontalCentered="1"/>
  <pageMargins left="0.19652777777777777" right="0.19652777777777777" top="0.3541666666666667" bottom="0.43333333333333335" header="0.5118055555555555" footer="0.15763888888888888"/>
  <pageSetup horizontalDpi="300" verticalDpi="300" orientation="landscape" paperSize="9" scale="70" r:id="rId2"/>
  <headerFooter alignWithMargins="0">
    <oddFooter>&amp;C&amp;P/&amp;N&amp;R&amp;D</oddFooter>
  </headerFooter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BH50"/>
  <sheetViews>
    <sheetView showZeros="0" tabSelected="1" zoomScalePageLayoutView="0" workbookViewId="0" topLeftCell="A7">
      <selection activeCell="E24" sqref="E24"/>
    </sheetView>
  </sheetViews>
  <sheetFormatPr defaultColWidth="11.421875" defaultRowHeight="12.75"/>
  <cols>
    <col min="1" max="1" width="9.421875" style="1" customWidth="1"/>
    <col min="2" max="2" width="14.7109375" style="1" bestFit="1" customWidth="1"/>
    <col min="3" max="3" width="9.7109375" style="2" customWidth="1"/>
    <col min="4" max="4" width="12.7109375" style="3" customWidth="1"/>
    <col min="5" max="5" width="10.421875" style="3" customWidth="1"/>
    <col min="6" max="6" width="27.57421875" style="4" customWidth="1"/>
    <col min="7" max="7" width="7.421875" style="5" customWidth="1"/>
    <col min="8" max="8" width="6.57421875" style="5" customWidth="1"/>
    <col min="9" max="9" width="7.421875" style="5" customWidth="1"/>
    <col min="10" max="10" width="6.8515625" style="5" customWidth="1"/>
    <col min="11" max="11" width="5.8515625" style="5" customWidth="1"/>
    <col min="12" max="12" width="7.421875" style="5" customWidth="1"/>
    <col min="13" max="13" width="7.421875" style="6" customWidth="1"/>
    <col min="14" max="14" width="7.57421875" style="5" customWidth="1"/>
    <col min="15" max="15" width="6.140625" style="5" customWidth="1"/>
    <col min="16" max="16" width="6.00390625" style="5" customWidth="1"/>
    <col min="17" max="17" width="6.140625" style="5" customWidth="1"/>
    <col min="18" max="18" width="7.140625" style="5" customWidth="1"/>
    <col min="19" max="19" width="7.421875" style="1" customWidth="1"/>
    <col min="20" max="21" width="7.421875" style="5" customWidth="1"/>
    <col min="22" max="22" width="7.421875" style="7" customWidth="1"/>
    <col min="23" max="23" width="10.7109375" style="8" customWidth="1"/>
    <col min="24" max="24" width="10.7109375" style="5" customWidth="1"/>
    <col min="25" max="28" width="10.57421875" style="5" customWidth="1"/>
    <col min="29" max="16384" width="11.421875" style="5" customWidth="1"/>
  </cols>
  <sheetData>
    <row r="1" spans="1:30" s="12" customFormat="1" ht="30" customHeight="1">
      <c r="A1" s="9"/>
      <c r="B1" s="9"/>
      <c r="C1" s="9"/>
      <c r="D1" s="9"/>
      <c r="E1" s="9"/>
      <c r="F1" s="448" t="s">
        <v>0</v>
      </c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AC1" s="11"/>
      <c r="AD1" s="11"/>
    </row>
    <row r="2" spans="1:30" ht="19.5">
      <c r="A2" s="13"/>
      <c r="B2" s="13"/>
      <c r="C2" s="13"/>
      <c r="D2" s="13"/>
      <c r="E2" s="13"/>
      <c r="F2" s="14" t="s">
        <v>1</v>
      </c>
      <c r="G2" s="394" t="s">
        <v>65</v>
      </c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C2" s="16"/>
      <c r="AD2" s="16"/>
    </row>
    <row r="3" spans="1:30" ht="10.5" customHeight="1">
      <c r="A3" s="13"/>
      <c r="B3" s="13"/>
      <c r="C3" s="13"/>
      <c r="D3" s="13"/>
      <c r="E3" s="13"/>
      <c r="F3" s="1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AC3" s="16"/>
      <c r="AD3" s="16"/>
    </row>
    <row r="4" spans="1:30" ht="19.5">
      <c r="A4" s="18"/>
      <c r="B4" s="18"/>
      <c r="C4" s="18"/>
      <c r="D4" s="18"/>
      <c r="E4" s="18"/>
      <c r="F4" s="19" t="s">
        <v>3</v>
      </c>
      <c r="G4" s="395" t="s">
        <v>49</v>
      </c>
      <c r="H4" s="395"/>
      <c r="I4" s="395"/>
      <c r="J4" s="395"/>
      <c r="K4" s="395"/>
      <c r="L4" s="396" t="s">
        <v>5</v>
      </c>
      <c r="M4" s="396"/>
      <c r="N4" s="397">
        <v>41427</v>
      </c>
      <c r="O4" s="397"/>
      <c r="P4" s="397"/>
      <c r="Q4" s="397"/>
      <c r="R4" s="397"/>
      <c r="S4" s="397"/>
      <c r="T4" s="397"/>
      <c r="U4" s="397"/>
      <c r="V4" s="397"/>
      <c r="W4" s="386"/>
      <c r="X4" s="386"/>
      <c r="Y4" s="386"/>
      <c r="Z4" s="386"/>
      <c r="AA4" s="386"/>
      <c r="AB4" s="386"/>
      <c r="AC4" s="16"/>
      <c r="AD4" s="16"/>
    </row>
    <row r="5" spans="3:22" ht="31.5" customHeight="1">
      <c r="C5" s="21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6"/>
      <c r="R5" s="26"/>
      <c r="S5" s="26"/>
      <c r="T5" s="24"/>
      <c r="U5" s="24"/>
      <c r="V5" s="27"/>
    </row>
    <row r="6" spans="1:60" ht="30.75" thickBot="1">
      <c r="A6" s="433" t="s">
        <v>6</v>
      </c>
      <c r="B6" s="433"/>
      <c r="C6" s="433"/>
      <c r="E6" s="29"/>
      <c r="F6" s="30" t="s">
        <v>32</v>
      </c>
      <c r="G6" s="31"/>
      <c r="H6" s="31"/>
      <c r="I6" s="148" t="s">
        <v>63</v>
      </c>
      <c r="J6" s="148"/>
      <c r="K6" s="148"/>
      <c r="L6" s="148"/>
      <c r="M6" s="148"/>
      <c r="N6" s="148"/>
      <c r="O6" s="168"/>
      <c r="P6" s="168"/>
      <c r="Q6" s="168"/>
      <c r="R6" s="31"/>
      <c r="S6" s="31"/>
      <c r="T6" s="31"/>
      <c r="U6" s="31"/>
      <c r="V6" s="31"/>
      <c r="W6" s="412" t="s">
        <v>8</v>
      </c>
      <c r="X6" s="412"/>
      <c r="Y6" s="412"/>
      <c r="Z6" s="412"/>
      <c r="AA6" s="412"/>
      <c r="AB6" s="412"/>
      <c r="AE6" s="32" t="s">
        <v>90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31.5" thickBot="1" thickTop="1">
      <c r="A7" s="91"/>
      <c r="B7" s="91"/>
      <c r="C7" s="91"/>
      <c r="E7" s="29"/>
      <c r="F7" s="141"/>
      <c r="G7" s="31"/>
      <c r="H7" s="31"/>
      <c r="I7" s="149" t="s">
        <v>64</v>
      </c>
      <c r="J7" s="150"/>
      <c r="K7" s="150"/>
      <c r="L7" s="150"/>
      <c r="M7" s="150"/>
      <c r="N7" s="150"/>
      <c r="O7" s="168"/>
      <c r="P7" s="168"/>
      <c r="Q7" s="168"/>
      <c r="R7" s="31"/>
      <c r="S7" s="31"/>
      <c r="T7" s="31"/>
      <c r="U7" s="31"/>
      <c r="V7" s="31"/>
      <c r="W7" s="142"/>
      <c r="X7" s="142"/>
      <c r="Y7" s="142"/>
      <c r="Z7" s="142"/>
      <c r="AA7" s="142"/>
      <c r="AB7" s="14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</row>
    <row r="8" spans="1:60" ht="21.75" thickBot="1" thickTop="1">
      <c r="A8" s="33" t="s">
        <v>120</v>
      </c>
      <c r="B8" s="33"/>
      <c r="C8" s="21"/>
      <c r="E8" s="34"/>
      <c r="F8" s="5"/>
      <c r="M8" s="5"/>
      <c r="O8" s="35"/>
      <c r="P8" s="36"/>
      <c r="Q8" s="36"/>
      <c r="R8" s="36"/>
      <c r="S8" s="36"/>
      <c r="V8" s="8"/>
      <c r="W8" s="413" t="s">
        <v>94</v>
      </c>
      <c r="X8" s="413"/>
      <c r="Y8" s="413"/>
      <c r="Z8" s="413"/>
      <c r="AA8" s="413"/>
      <c r="AB8" s="413"/>
      <c r="AC8" s="414" t="s">
        <v>10</v>
      </c>
      <c r="AD8" s="414"/>
      <c r="AE8" s="37">
        <v>1</v>
      </c>
      <c r="AF8" s="37">
        <v>2</v>
      </c>
      <c r="AG8" s="37">
        <v>3</v>
      </c>
      <c r="AH8" s="37">
        <v>4</v>
      </c>
      <c r="AI8" s="37">
        <v>5</v>
      </c>
      <c r="AJ8" s="37">
        <v>6</v>
      </c>
      <c r="AK8" s="37">
        <v>7</v>
      </c>
      <c r="AL8" s="37">
        <v>8</v>
      </c>
      <c r="AM8" s="37">
        <v>9</v>
      </c>
      <c r="AN8" s="37">
        <v>10</v>
      </c>
      <c r="AO8" s="37">
        <v>11</v>
      </c>
      <c r="AP8" s="37">
        <v>12</v>
      </c>
      <c r="AQ8" s="37">
        <v>13</v>
      </c>
      <c r="AR8" s="37">
        <v>14</v>
      </c>
      <c r="AS8" s="37">
        <v>15</v>
      </c>
      <c r="AT8" s="37">
        <v>16</v>
      </c>
      <c r="AU8" s="37">
        <v>17</v>
      </c>
      <c r="AV8" s="37">
        <v>18</v>
      </c>
      <c r="AW8" s="37">
        <v>19</v>
      </c>
      <c r="AX8" s="37">
        <v>20</v>
      </c>
      <c r="AY8" s="37">
        <v>21</v>
      </c>
      <c r="AZ8" s="37">
        <v>22</v>
      </c>
      <c r="BA8" s="37">
        <v>23</v>
      </c>
      <c r="BB8" s="37">
        <v>24</v>
      </c>
      <c r="BC8" s="37">
        <v>25</v>
      </c>
      <c r="BD8" s="37">
        <v>26</v>
      </c>
      <c r="BE8" s="37">
        <v>27</v>
      </c>
      <c r="BF8" s="37">
        <v>28</v>
      </c>
      <c r="BG8" s="37">
        <v>29</v>
      </c>
      <c r="BH8" s="37">
        <v>30</v>
      </c>
    </row>
    <row r="9" spans="1:60" s="4" customFormat="1" ht="17.25" thickBot="1" thickTop="1">
      <c r="A9" s="38"/>
      <c r="B9" s="38"/>
      <c r="C9" s="39"/>
      <c r="D9" s="40"/>
      <c r="E9" s="40"/>
      <c r="F9" s="40"/>
      <c r="G9" s="402" t="s">
        <v>33</v>
      </c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15" t="s">
        <v>13</v>
      </c>
      <c r="X9" s="415"/>
      <c r="Y9" s="416" t="s">
        <v>14</v>
      </c>
      <c r="Z9" s="416"/>
      <c r="AA9" s="416"/>
      <c r="AB9" s="416"/>
      <c r="AC9" s="417" t="s">
        <v>34</v>
      </c>
      <c r="AD9" s="420" t="s">
        <v>35</v>
      </c>
      <c r="AE9" s="37">
        <f>LARGE($C$13:$C$42,1)</f>
        <v>27</v>
      </c>
      <c r="AF9" s="37">
        <f>LARGE($C$13:$C$42,2)</f>
        <v>26</v>
      </c>
      <c r="AG9" s="37">
        <f>LARGE($C$13:$C$42,3)</f>
        <v>26</v>
      </c>
      <c r="AH9" s="37">
        <f>LARGE($C$13:$C$42,4)</f>
        <v>24</v>
      </c>
      <c r="AI9" s="37">
        <f>LARGE($C$13:$C$42,5)</f>
        <v>24</v>
      </c>
      <c r="AJ9" s="37">
        <f>LARGE($C$13:$C$42,6)</f>
        <v>23</v>
      </c>
      <c r="AK9" s="37">
        <f>LARGE($C$13:$C$42,7)</f>
        <v>22</v>
      </c>
      <c r="AL9" s="37">
        <f>LARGE($C$13:$C$42,8)</f>
        <v>22</v>
      </c>
      <c r="AM9" s="37">
        <f>LARGE($C$13:$C$42,9)</f>
        <v>21.5</v>
      </c>
      <c r="AN9" s="37">
        <f>LARGE($C$13:$C$42,10)</f>
        <v>21</v>
      </c>
      <c r="AO9" s="37">
        <f>LARGE($C$13:$C$42,11)</f>
        <v>21</v>
      </c>
      <c r="AP9" s="37">
        <f>LARGE($C$13:$C$42,12)</f>
        <v>21</v>
      </c>
      <c r="AQ9" s="37">
        <f>LARGE($C$13:$C$42,13)</f>
        <v>20.5</v>
      </c>
      <c r="AR9" s="37">
        <f>LARGE($C$13:$C$42,14)</f>
        <v>19</v>
      </c>
      <c r="AS9" s="37">
        <f>LARGE($C$13:$C$42,15)</f>
        <v>18.6</v>
      </c>
      <c r="AT9" s="37">
        <f>LARGE($C$13:$C$42,16)</f>
        <v>18.5</v>
      </c>
      <c r="AU9" s="37">
        <f>LARGE($C$13:$C$42,17)</f>
        <v>18</v>
      </c>
      <c r="AV9" s="37">
        <f>LARGE($C$13:$C$42,18)</f>
        <v>17.6</v>
      </c>
      <c r="AW9" s="37">
        <f>LARGE($C$13:$C$42,19)</f>
        <v>0</v>
      </c>
      <c r="AX9" s="37">
        <f>LARGE($C$13:$C$42,20)</f>
        <v>0</v>
      </c>
      <c r="AY9" s="37">
        <f>LARGE($C$13:$C$42,21)</f>
        <v>0</v>
      </c>
      <c r="AZ9" s="37">
        <f>LARGE($C$13:$C$42,22)</f>
        <v>0</v>
      </c>
      <c r="BA9" s="37">
        <f>LARGE($C$13:$C$42,23)</f>
        <v>0</v>
      </c>
      <c r="BB9" s="37">
        <f>LARGE($C$13:$C$42,24)</f>
        <v>0</v>
      </c>
      <c r="BC9" s="37">
        <f>LARGE($C$13:$C$42,25)</f>
        <v>0</v>
      </c>
      <c r="BD9" s="37">
        <f>LARGE($C$13:$C$42,26)</f>
        <v>0</v>
      </c>
      <c r="BE9" s="37">
        <f>LARGE($C$13:$C$42,27)</f>
        <v>0</v>
      </c>
      <c r="BF9" s="37">
        <f>LARGE($C$13:$C$42,28)</f>
        <v>0</v>
      </c>
      <c r="BG9" s="37">
        <f>LARGE($C$13:$C$42,29)</f>
        <v>0</v>
      </c>
      <c r="BH9" s="37">
        <f>LARGE($C$13:$C$42,30)</f>
        <v>0</v>
      </c>
    </row>
    <row r="10" spans="1:60" s="4" customFormat="1" ht="12.75" customHeight="1" thickBot="1" thickTop="1">
      <c r="A10" s="374" t="s">
        <v>121</v>
      </c>
      <c r="B10" s="374" t="s">
        <v>98</v>
      </c>
      <c r="C10" s="408" t="s">
        <v>123</v>
      </c>
      <c r="D10" s="374" t="s">
        <v>124</v>
      </c>
      <c r="E10" s="370" t="s">
        <v>71</v>
      </c>
      <c r="F10" s="374" t="s">
        <v>21</v>
      </c>
      <c r="G10" s="421" t="s">
        <v>16</v>
      </c>
      <c r="H10" s="422"/>
      <c r="I10" s="423"/>
      <c r="J10" s="427" t="s">
        <v>93</v>
      </c>
      <c r="K10" s="428"/>
      <c r="L10" s="428"/>
      <c r="M10" s="429"/>
      <c r="N10" s="445" t="s">
        <v>17</v>
      </c>
      <c r="O10" s="446"/>
      <c r="P10" s="446"/>
      <c r="Q10" s="446"/>
      <c r="R10" s="446"/>
      <c r="S10" s="446"/>
      <c r="T10" s="446"/>
      <c r="U10" s="446"/>
      <c r="V10" s="447"/>
      <c r="W10" s="415"/>
      <c r="X10" s="415"/>
      <c r="Y10" s="441" t="s">
        <v>19</v>
      </c>
      <c r="Z10" s="441"/>
      <c r="AA10" s="434" t="s">
        <v>20</v>
      </c>
      <c r="AB10" s="434"/>
      <c r="AC10" s="417"/>
      <c r="AD10" s="420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</row>
    <row r="11" spans="1:60" s="4" customFormat="1" ht="13.5" thickTop="1">
      <c r="A11" s="375"/>
      <c r="B11" s="375"/>
      <c r="C11" s="409"/>
      <c r="D11" s="375"/>
      <c r="E11" s="371"/>
      <c r="F11" s="375"/>
      <c r="G11" s="424"/>
      <c r="H11" s="425"/>
      <c r="I11" s="426"/>
      <c r="J11" s="430"/>
      <c r="K11" s="431"/>
      <c r="L11" s="431"/>
      <c r="M11" s="432"/>
      <c r="N11" s="435" t="s">
        <v>22</v>
      </c>
      <c r="O11" s="436"/>
      <c r="P11" s="437" t="s">
        <v>23</v>
      </c>
      <c r="Q11" s="438"/>
      <c r="R11" s="436"/>
      <c r="S11" s="439" t="s">
        <v>24</v>
      </c>
      <c r="T11" s="442" t="s">
        <v>25</v>
      </c>
      <c r="U11" s="443"/>
      <c r="V11" s="444"/>
      <c r="W11" s="43">
        <v>0.5</v>
      </c>
      <c r="X11" s="44">
        <v>0.5</v>
      </c>
      <c r="Y11" s="41">
        <v>1</v>
      </c>
      <c r="Z11" s="45">
        <v>0.5</v>
      </c>
      <c r="AA11" s="45">
        <v>1</v>
      </c>
      <c r="AB11" s="42">
        <v>0.5</v>
      </c>
      <c r="AC11" s="417"/>
      <c r="AD11" s="420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</row>
    <row r="12" spans="1:60" s="4" customFormat="1" ht="45" customHeight="1" thickBot="1">
      <c r="A12" s="369"/>
      <c r="B12" s="369"/>
      <c r="C12" s="410"/>
      <c r="D12" s="369"/>
      <c r="E12" s="372"/>
      <c r="F12" s="369"/>
      <c r="G12" s="311" t="s">
        <v>50</v>
      </c>
      <c r="H12" s="312" t="s">
        <v>51</v>
      </c>
      <c r="I12" s="298" t="s">
        <v>52</v>
      </c>
      <c r="J12" s="180" t="s">
        <v>61</v>
      </c>
      <c r="K12" s="324" t="s">
        <v>62</v>
      </c>
      <c r="L12" s="324" t="s">
        <v>24</v>
      </c>
      <c r="M12" s="298" t="s">
        <v>66</v>
      </c>
      <c r="N12" s="180" t="s">
        <v>56</v>
      </c>
      <c r="O12" s="324" t="s">
        <v>57</v>
      </c>
      <c r="P12" s="324" t="s">
        <v>58</v>
      </c>
      <c r="Q12" s="324" t="s">
        <v>59</v>
      </c>
      <c r="R12" s="324" t="s">
        <v>60</v>
      </c>
      <c r="S12" s="440"/>
      <c r="T12" s="49" t="s">
        <v>53</v>
      </c>
      <c r="U12" s="50" t="s">
        <v>54</v>
      </c>
      <c r="V12" s="46" t="s">
        <v>55</v>
      </c>
      <c r="W12" s="54" t="s">
        <v>27</v>
      </c>
      <c r="X12" s="55" t="s">
        <v>28</v>
      </c>
      <c r="Y12" s="56" t="s">
        <v>27</v>
      </c>
      <c r="Z12" s="57" t="s">
        <v>28</v>
      </c>
      <c r="AA12" s="57" t="s">
        <v>27</v>
      </c>
      <c r="AB12" s="58" t="s">
        <v>28</v>
      </c>
      <c r="AC12" s="59" t="s">
        <v>26</v>
      </c>
      <c r="AD12" s="60" t="s">
        <v>26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</row>
    <row r="13" spans="1:34" s="16" customFormat="1" ht="19.5" customHeight="1" thickBot="1" thickTop="1">
      <c r="A13" s="157">
        <f aca="true" t="shared" si="0" ref="A13:A30">IF(ISBLANK(D13),"/",IF(ISBLANK(E13),MATCH(C13,AE$9:BH$9,0),"-"))</f>
        <v>7</v>
      </c>
      <c r="B13" s="163" t="str">
        <f>IF(C13&gt;=24.4,$B$48,IF(C13&lt;=0,"--",IF(C13&gt;=18.4,$B$49,IF(C13&lt;=18.3,$B$50))))</f>
        <v>ARGENT</v>
      </c>
      <c r="C13" s="158">
        <f>IF(ISBLANK(E13),(AC13+AD13),0)</f>
        <v>22</v>
      </c>
      <c r="D13" s="357" t="s">
        <v>207</v>
      </c>
      <c r="E13" s="96"/>
      <c r="F13" s="358" t="s">
        <v>208</v>
      </c>
      <c r="G13" s="237">
        <v>5</v>
      </c>
      <c r="H13" s="101">
        <v>6</v>
      </c>
      <c r="I13" s="260">
        <v>10</v>
      </c>
      <c r="J13" s="237">
        <v>5</v>
      </c>
      <c r="K13" s="101">
        <v>5</v>
      </c>
      <c r="L13" s="101"/>
      <c r="M13" s="229">
        <f aca="true" t="shared" si="1" ref="M13:M30">SUM((SUM(J13:K13)/2)-L13)</f>
        <v>5</v>
      </c>
      <c r="N13" s="237">
        <v>2</v>
      </c>
      <c r="O13" s="101">
        <v>4</v>
      </c>
      <c r="P13" s="101">
        <v>4</v>
      </c>
      <c r="Q13" s="101">
        <v>3</v>
      </c>
      <c r="R13" s="101">
        <v>4</v>
      </c>
      <c r="S13" s="101"/>
      <c r="T13" s="151">
        <f>N13+O13</f>
        <v>6</v>
      </c>
      <c r="U13" s="151">
        <f>+P13+Q13+R13</f>
        <v>11</v>
      </c>
      <c r="V13" s="152">
        <f>SUM(T13+U13)-S13</f>
        <v>17</v>
      </c>
      <c r="W13" s="127">
        <f>IF(ABS(J13-K13)&gt;W$11+0.001,ABS(J13-K13),0)</f>
        <v>0</v>
      </c>
      <c r="X13" s="128">
        <f>IF(ABS(G13-AC13)&gt;X$11+0.001,ABS(G13-AC13),0)</f>
        <v>0</v>
      </c>
      <c r="Y13" s="129">
        <f>IF(ABS(N13-O13)&gt;Y$11+0.001,ABS(N13-O13),0)</f>
        <v>2</v>
      </c>
      <c r="Z13" s="130">
        <f>IF(ABS(H13-T13)&gt;Z$11+0.001,ABS(H13-T13),0)</f>
        <v>0</v>
      </c>
      <c r="AA13" s="131">
        <f>IF(ABS(P13-R13)&gt;AA$11+0.001,ABS(P13-R13),0)</f>
        <v>0</v>
      </c>
      <c r="AB13" s="132">
        <f>IF(ABS(I13-U13)&gt;AB$11+0.001,ABS(I13-U13),0)</f>
        <v>1</v>
      </c>
      <c r="AC13" s="135">
        <f aca="true" t="shared" si="2" ref="AC13:AC42">ROUND(IF($J13=0,0,(AVERAGE($J13:$K13))-$L13),2)</f>
        <v>5</v>
      </c>
      <c r="AD13" s="136">
        <f>ROUND(((T13+U13)-$S13),2)</f>
        <v>17</v>
      </c>
      <c r="AE13" s="104" t="s">
        <v>27</v>
      </c>
      <c r="AF13" s="104" t="s">
        <v>29</v>
      </c>
      <c r="AG13" s="104"/>
      <c r="AH13" s="105"/>
    </row>
    <row r="14" spans="1:34" s="16" customFormat="1" ht="19.5" customHeight="1" thickBot="1">
      <c r="A14" s="157">
        <f t="shared" si="0"/>
        <v>14</v>
      </c>
      <c r="B14" s="163" t="str">
        <f aca="true" t="shared" si="3" ref="B14:B30">IF(C14&gt;=24.4,$B$48,IF(C14&lt;=0,"--",IF(C14&gt;=18.4,$B$49,IF(C14&lt;=18.3,$B$50))))</f>
        <v>ARGENT</v>
      </c>
      <c r="C14" s="159">
        <f aca="true" t="shared" si="4" ref="C14:C30">IF(ISBLANK(E14),(AC14+AD14),0)</f>
        <v>19</v>
      </c>
      <c r="D14" s="359" t="s">
        <v>209</v>
      </c>
      <c r="E14" s="63"/>
      <c r="F14" s="360" t="s">
        <v>196</v>
      </c>
      <c r="G14" s="143">
        <v>5</v>
      </c>
      <c r="H14" s="84">
        <v>4</v>
      </c>
      <c r="I14" s="261">
        <v>10</v>
      </c>
      <c r="J14" s="143">
        <v>5</v>
      </c>
      <c r="K14" s="84">
        <v>5</v>
      </c>
      <c r="L14" s="84"/>
      <c r="M14" s="229">
        <f t="shared" si="1"/>
        <v>5</v>
      </c>
      <c r="N14" s="143">
        <v>1</v>
      </c>
      <c r="O14" s="84">
        <v>2</v>
      </c>
      <c r="P14" s="84">
        <v>4</v>
      </c>
      <c r="Q14" s="84">
        <v>4</v>
      </c>
      <c r="R14" s="84">
        <v>3</v>
      </c>
      <c r="S14" s="84"/>
      <c r="T14" s="153">
        <f aca="true" t="shared" si="5" ref="T14:T30">N14+O14</f>
        <v>3</v>
      </c>
      <c r="U14" s="153">
        <f aca="true" t="shared" si="6" ref="U14:U30">+P14+Q14+R14</f>
        <v>11</v>
      </c>
      <c r="V14" s="154">
        <f aca="true" t="shared" si="7" ref="V14:V30">SUM(T14+U14)-S14</f>
        <v>14</v>
      </c>
      <c r="W14" s="127">
        <f aca="true" t="shared" si="8" ref="W14:W42">IF(ABS(J14-K14)&gt;W$11+0.001,ABS(J14-K14),0)</f>
        <v>0</v>
      </c>
      <c r="X14" s="128">
        <f aca="true" t="shared" si="9" ref="X14:X42">IF(ABS(G14-AC14)&gt;X$11+0.001,ABS(G14-AC14),0)</f>
        <v>0</v>
      </c>
      <c r="Y14" s="133">
        <f aca="true" t="shared" si="10" ref="Y14:Y42">IF(ABS(N14-O14)&gt;Y$11+0.001,ABS(N14-O14),0)</f>
        <v>0</v>
      </c>
      <c r="Z14" s="130">
        <f aca="true" t="shared" si="11" ref="Z14:Z42">IF(ABS(H14-T14)&gt;Z$11+0.001,ABS(H14-T14),0)</f>
        <v>1</v>
      </c>
      <c r="AA14" s="131">
        <f aca="true" t="shared" si="12" ref="AA14:AA42">IF(ABS(P14-R14)&gt;AA$11+0.001,ABS(P14-R14),0)</f>
        <v>0</v>
      </c>
      <c r="AB14" s="132">
        <f aca="true" t="shared" si="13" ref="AB14:AB42">IF(ABS(I14-U14)&gt;AB$11+0.001,ABS(I14-U14),0)</f>
        <v>1</v>
      </c>
      <c r="AC14" s="137">
        <f t="shared" si="2"/>
        <v>5</v>
      </c>
      <c r="AD14" s="138">
        <f aca="true" t="shared" si="14" ref="AD14:AD42">ROUND(((T14+U14)-$S14),2)</f>
        <v>14</v>
      </c>
      <c r="AE14" s="104" t="s">
        <v>30</v>
      </c>
      <c r="AF14" s="104" t="s">
        <v>31</v>
      </c>
      <c r="AG14" s="104"/>
      <c r="AH14" s="105"/>
    </row>
    <row r="15" spans="1:34" s="16" customFormat="1" ht="19.5" customHeight="1" thickBot="1">
      <c r="A15" s="157">
        <f t="shared" si="0"/>
        <v>1</v>
      </c>
      <c r="B15" s="163" t="str">
        <f t="shared" si="3"/>
        <v>OR</v>
      </c>
      <c r="C15" s="159">
        <f t="shared" si="4"/>
        <v>27</v>
      </c>
      <c r="D15" s="359" t="s">
        <v>210</v>
      </c>
      <c r="E15" s="63"/>
      <c r="F15" s="360" t="s">
        <v>211</v>
      </c>
      <c r="G15" s="143">
        <v>5</v>
      </c>
      <c r="H15" s="84">
        <v>8</v>
      </c>
      <c r="I15" s="261">
        <v>14</v>
      </c>
      <c r="J15" s="143">
        <v>5</v>
      </c>
      <c r="K15" s="84">
        <v>5</v>
      </c>
      <c r="L15" s="84"/>
      <c r="M15" s="229">
        <f t="shared" si="1"/>
        <v>5</v>
      </c>
      <c r="N15" s="143">
        <v>4</v>
      </c>
      <c r="O15" s="84">
        <v>4</v>
      </c>
      <c r="P15" s="84">
        <v>5</v>
      </c>
      <c r="Q15" s="84">
        <v>4</v>
      </c>
      <c r="R15" s="84">
        <v>5</v>
      </c>
      <c r="S15" s="84"/>
      <c r="T15" s="153">
        <f t="shared" si="5"/>
        <v>8</v>
      </c>
      <c r="U15" s="153">
        <f t="shared" si="6"/>
        <v>14</v>
      </c>
      <c r="V15" s="154">
        <f t="shared" si="7"/>
        <v>22</v>
      </c>
      <c r="W15" s="127">
        <f t="shared" si="8"/>
        <v>0</v>
      </c>
      <c r="X15" s="128">
        <f t="shared" si="9"/>
        <v>0</v>
      </c>
      <c r="Y15" s="133">
        <f t="shared" si="10"/>
        <v>0</v>
      </c>
      <c r="Z15" s="130">
        <f t="shared" si="11"/>
        <v>0</v>
      </c>
      <c r="AA15" s="131">
        <f t="shared" si="12"/>
        <v>0</v>
      </c>
      <c r="AB15" s="132">
        <f t="shared" si="13"/>
        <v>0</v>
      </c>
      <c r="AC15" s="139">
        <f t="shared" si="2"/>
        <v>5</v>
      </c>
      <c r="AD15" s="138">
        <f t="shared" si="14"/>
        <v>22</v>
      </c>
      <c r="AE15" s="104"/>
      <c r="AF15" s="104"/>
      <c r="AG15" s="104"/>
      <c r="AH15" s="105"/>
    </row>
    <row r="16" spans="1:34" s="16" customFormat="1" ht="19.5" customHeight="1" thickBot="1">
      <c r="A16" s="157">
        <f t="shared" si="0"/>
        <v>6</v>
      </c>
      <c r="B16" s="163" t="str">
        <f t="shared" si="3"/>
        <v>ARGENT</v>
      </c>
      <c r="C16" s="159">
        <f t="shared" si="4"/>
        <v>23</v>
      </c>
      <c r="D16" s="359" t="s">
        <v>212</v>
      </c>
      <c r="E16" s="63"/>
      <c r="F16" s="360" t="s">
        <v>213</v>
      </c>
      <c r="G16" s="143">
        <v>5</v>
      </c>
      <c r="H16" s="84">
        <v>4</v>
      </c>
      <c r="I16" s="261">
        <v>12</v>
      </c>
      <c r="J16" s="143">
        <v>5</v>
      </c>
      <c r="K16" s="84">
        <v>5</v>
      </c>
      <c r="L16" s="84"/>
      <c r="M16" s="229">
        <f t="shared" si="1"/>
        <v>5</v>
      </c>
      <c r="N16" s="143">
        <v>2</v>
      </c>
      <c r="O16" s="84">
        <v>3</v>
      </c>
      <c r="P16" s="84">
        <v>5</v>
      </c>
      <c r="Q16" s="84">
        <v>4</v>
      </c>
      <c r="R16" s="84">
        <v>4</v>
      </c>
      <c r="S16" s="84"/>
      <c r="T16" s="153">
        <f t="shared" si="5"/>
        <v>5</v>
      </c>
      <c r="U16" s="153">
        <f t="shared" si="6"/>
        <v>13</v>
      </c>
      <c r="V16" s="154">
        <f t="shared" si="7"/>
        <v>18</v>
      </c>
      <c r="W16" s="127">
        <f t="shared" si="8"/>
        <v>0</v>
      </c>
      <c r="X16" s="128">
        <f t="shared" si="9"/>
        <v>0</v>
      </c>
      <c r="Y16" s="133">
        <f t="shared" si="10"/>
        <v>0</v>
      </c>
      <c r="Z16" s="130">
        <f t="shared" si="11"/>
        <v>1</v>
      </c>
      <c r="AA16" s="131">
        <f t="shared" si="12"/>
        <v>0</v>
      </c>
      <c r="AB16" s="132">
        <f t="shared" si="13"/>
        <v>1</v>
      </c>
      <c r="AC16" s="139">
        <f t="shared" si="2"/>
        <v>5</v>
      </c>
      <c r="AD16" s="138">
        <f t="shared" si="14"/>
        <v>18</v>
      </c>
      <c r="AE16" s="104"/>
      <c r="AF16" s="104"/>
      <c r="AG16" s="104"/>
      <c r="AH16" s="105"/>
    </row>
    <row r="17" spans="1:34" s="16" customFormat="1" ht="19.5" customHeight="1" thickBot="1">
      <c r="A17" s="157">
        <f t="shared" si="0"/>
        <v>4</v>
      </c>
      <c r="B17" s="163" t="str">
        <f t="shared" si="3"/>
        <v>ARGENT</v>
      </c>
      <c r="C17" s="159">
        <f t="shared" si="4"/>
        <v>24</v>
      </c>
      <c r="D17" s="359" t="s">
        <v>214</v>
      </c>
      <c r="E17" s="63"/>
      <c r="F17" s="360" t="s">
        <v>184</v>
      </c>
      <c r="G17" s="143">
        <v>5</v>
      </c>
      <c r="H17" s="84">
        <v>8</v>
      </c>
      <c r="I17" s="261">
        <v>13</v>
      </c>
      <c r="J17" s="143">
        <v>5</v>
      </c>
      <c r="K17" s="84">
        <v>5</v>
      </c>
      <c r="L17" s="84"/>
      <c r="M17" s="229">
        <f t="shared" si="1"/>
        <v>5</v>
      </c>
      <c r="N17" s="143">
        <v>4</v>
      </c>
      <c r="O17" s="84">
        <v>3</v>
      </c>
      <c r="P17" s="84">
        <v>5</v>
      </c>
      <c r="Q17" s="84">
        <v>3</v>
      </c>
      <c r="R17" s="84">
        <v>4</v>
      </c>
      <c r="S17" s="84"/>
      <c r="T17" s="153">
        <f t="shared" si="5"/>
        <v>7</v>
      </c>
      <c r="U17" s="153">
        <f t="shared" si="6"/>
        <v>12</v>
      </c>
      <c r="V17" s="154">
        <f t="shared" si="7"/>
        <v>19</v>
      </c>
      <c r="W17" s="127">
        <f t="shared" si="8"/>
        <v>0</v>
      </c>
      <c r="X17" s="128">
        <f t="shared" si="9"/>
        <v>0</v>
      </c>
      <c r="Y17" s="133">
        <f t="shared" si="10"/>
        <v>0</v>
      </c>
      <c r="Z17" s="130">
        <f t="shared" si="11"/>
        <v>1</v>
      </c>
      <c r="AA17" s="131">
        <f t="shared" si="12"/>
        <v>0</v>
      </c>
      <c r="AB17" s="132">
        <f t="shared" si="13"/>
        <v>1</v>
      </c>
      <c r="AC17" s="139">
        <f t="shared" si="2"/>
        <v>5</v>
      </c>
      <c r="AD17" s="138">
        <f t="shared" si="14"/>
        <v>19</v>
      </c>
      <c r="AE17" s="104"/>
      <c r="AF17" s="104"/>
      <c r="AG17" s="104"/>
      <c r="AH17" s="105"/>
    </row>
    <row r="18" spans="1:34" s="16" customFormat="1" ht="19.5" customHeight="1" thickBot="1">
      <c r="A18" s="157">
        <f t="shared" si="0"/>
        <v>16</v>
      </c>
      <c r="B18" s="163" t="str">
        <f t="shared" si="3"/>
        <v>ARGENT</v>
      </c>
      <c r="C18" s="159">
        <f t="shared" si="4"/>
        <v>18.5</v>
      </c>
      <c r="D18" s="359" t="s">
        <v>215</v>
      </c>
      <c r="E18" s="63"/>
      <c r="F18" s="360" t="s">
        <v>154</v>
      </c>
      <c r="G18" s="143">
        <v>5</v>
      </c>
      <c r="H18" s="84">
        <v>4</v>
      </c>
      <c r="I18" s="261">
        <v>11</v>
      </c>
      <c r="J18" s="143">
        <v>5</v>
      </c>
      <c r="K18" s="84">
        <v>5</v>
      </c>
      <c r="L18" s="84"/>
      <c r="M18" s="229">
        <f t="shared" si="1"/>
        <v>5</v>
      </c>
      <c r="N18" s="143">
        <v>1</v>
      </c>
      <c r="O18" s="84">
        <v>2</v>
      </c>
      <c r="P18" s="84">
        <v>5</v>
      </c>
      <c r="Q18" s="84">
        <v>3</v>
      </c>
      <c r="R18" s="84">
        <v>3</v>
      </c>
      <c r="S18" s="84">
        <v>0.5</v>
      </c>
      <c r="T18" s="153">
        <f t="shared" si="5"/>
        <v>3</v>
      </c>
      <c r="U18" s="153">
        <f t="shared" si="6"/>
        <v>11</v>
      </c>
      <c r="V18" s="154">
        <f t="shared" si="7"/>
        <v>13.5</v>
      </c>
      <c r="W18" s="127">
        <f t="shared" si="8"/>
        <v>0</v>
      </c>
      <c r="X18" s="128">
        <f t="shared" si="9"/>
        <v>0</v>
      </c>
      <c r="Y18" s="133">
        <f t="shared" si="10"/>
        <v>0</v>
      </c>
      <c r="Z18" s="130">
        <f t="shared" si="11"/>
        <v>1</v>
      </c>
      <c r="AA18" s="131">
        <f t="shared" si="12"/>
        <v>2</v>
      </c>
      <c r="AB18" s="132">
        <f t="shared" si="13"/>
        <v>0</v>
      </c>
      <c r="AC18" s="139">
        <f t="shared" si="2"/>
        <v>5</v>
      </c>
      <c r="AD18" s="138">
        <f t="shared" si="14"/>
        <v>13.5</v>
      </c>
      <c r="AE18" s="104"/>
      <c r="AF18" s="104"/>
      <c r="AG18" s="104"/>
      <c r="AH18" s="105"/>
    </row>
    <row r="19" spans="1:34" s="16" customFormat="1" ht="19.5" customHeight="1" thickBot="1">
      <c r="A19" s="157">
        <f t="shared" si="0"/>
        <v>17</v>
      </c>
      <c r="B19" s="163" t="str">
        <f t="shared" si="3"/>
        <v>BRONZE</v>
      </c>
      <c r="C19" s="159">
        <f t="shared" si="4"/>
        <v>18</v>
      </c>
      <c r="D19" s="359" t="s">
        <v>216</v>
      </c>
      <c r="E19" s="63"/>
      <c r="F19" s="360" t="s">
        <v>217</v>
      </c>
      <c r="G19" s="143">
        <v>5</v>
      </c>
      <c r="H19" s="84">
        <v>5</v>
      </c>
      <c r="I19" s="261">
        <v>9</v>
      </c>
      <c r="J19" s="143">
        <v>5</v>
      </c>
      <c r="K19" s="84">
        <v>5</v>
      </c>
      <c r="L19" s="84"/>
      <c r="M19" s="229">
        <f t="shared" si="1"/>
        <v>5</v>
      </c>
      <c r="N19" s="143">
        <v>3</v>
      </c>
      <c r="O19" s="84">
        <v>2</v>
      </c>
      <c r="P19" s="84">
        <v>4</v>
      </c>
      <c r="Q19" s="84">
        <v>2</v>
      </c>
      <c r="R19" s="84">
        <v>2</v>
      </c>
      <c r="S19" s="84"/>
      <c r="T19" s="153">
        <f t="shared" si="5"/>
        <v>5</v>
      </c>
      <c r="U19" s="153">
        <f t="shared" si="6"/>
        <v>8</v>
      </c>
      <c r="V19" s="154">
        <f t="shared" si="7"/>
        <v>13</v>
      </c>
      <c r="W19" s="127">
        <f t="shared" si="8"/>
        <v>0</v>
      </c>
      <c r="X19" s="128">
        <f t="shared" si="9"/>
        <v>0</v>
      </c>
      <c r="Y19" s="133">
        <f t="shared" si="10"/>
        <v>0</v>
      </c>
      <c r="Z19" s="130">
        <f t="shared" si="11"/>
        <v>0</v>
      </c>
      <c r="AA19" s="131">
        <f t="shared" si="12"/>
        <v>2</v>
      </c>
      <c r="AB19" s="132">
        <f t="shared" si="13"/>
        <v>1</v>
      </c>
      <c r="AC19" s="139">
        <f t="shared" si="2"/>
        <v>5</v>
      </c>
      <c r="AD19" s="138">
        <f t="shared" si="14"/>
        <v>13</v>
      </c>
      <c r="AE19" s="104"/>
      <c r="AF19" s="104"/>
      <c r="AG19" s="104"/>
      <c r="AH19" s="105"/>
    </row>
    <row r="20" spans="1:34" s="16" customFormat="1" ht="19.5" customHeight="1" thickBot="1">
      <c r="A20" s="157">
        <f t="shared" si="0"/>
        <v>2</v>
      </c>
      <c r="B20" s="163" t="str">
        <f t="shared" si="3"/>
        <v>OR</v>
      </c>
      <c r="C20" s="159">
        <f t="shared" si="4"/>
        <v>26</v>
      </c>
      <c r="D20" s="359" t="s">
        <v>218</v>
      </c>
      <c r="E20" s="63"/>
      <c r="F20" s="360" t="s">
        <v>136</v>
      </c>
      <c r="G20" s="143">
        <v>5</v>
      </c>
      <c r="H20" s="84">
        <v>8</v>
      </c>
      <c r="I20" s="261">
        <v>13</v>
      </c>
      <c r="J20" s="143">
        <v>5</v>
      </c>
      <c r="K20" s="84">
        <v>5</v>
      </c>
      <c r="L20" s="84"/>
      <c r="M20" s="229">
        <f t="shared" si="1"/>
        <v>5</v>
      </c>
      <c r="N20" s="143">
        <v>4</v>
      </c>
      <c r="O20" s="84">
        <v>4</v>
      </c>
      <c r="P20" s="84">
        <v>5</v>
      </c>
      <c r="Q20" s="84">
        <v>4</v>
      </c>
      <c r="R20" s="84">
        <v>4</v>
      </c>
      <c r="S20" s="84"/>
      <c r="T20" s="153">
        <f t="shared" si="5"/>
        <v>8</v>
      </c>
      <c r="U20" s="153">
        <f t="shared" si="6"/>
        <v>13</v>
      </c>
      <c r="V20" s="154">
        <f t="shared" si="7"/>
        <v>21</v>
      </c>
      <c r="W20" s="127">
        <f t="shared" si="8"/>
        <v>0</v>
      </c>
      <c r="X20" s="128">
        <f t="shared" si="9"/>
        <v>0</v>
      </c>
      <c r="Y20" s="133">
        <f t="shared" si="10"/>
        <v>0</v>
      </c>
      <c r="Z20" s="130">
        <f t="shared" si="11"/>
        <v>0</v>
      </c>
      <c r="AA20" s="131">
        <f t="shared" si="12"/>
        <v>0</v>
      </c>
      <c r="AB20" s="132">
        <f t="shared" si="13"/>
        <v>0</v>
      </c>
      <c r="AC20" s="139">
        <f t="shared" si="2"/>
        <v>5</v>
      </c>
      <c r="AD20" s="138">
        <f t="shared" si="14"/>
        <v>21</v>
      </c>
      <c r="AE20" s="104"/>
      <c r="AF20" s="104"/>
      <c r="AG20" s="104"/>
      <c r="AH20" s="105"/>
    </row>
    <row r="21" spans="1:34" s="16" customFormat="1" ht="19.5" customHeight="1" thickBot="1">
      <c r="A21" s="157">
        <f t="shared" si="0"/>
        <v>2</v>
      </c>
      <c r="B21" s="163" t="str">
        <f t="shared" si="3"/>
        <v>OR</v>
      </c>
      <c r="C21" s="159">
        <f t="shared" si="4"/>
        <v>26</v>
      </c>
      <c r="D21" s="359" t="s">
        <v>219</v>
      </c>
      <c r="E21" s="63"/>
      <c r="F21" s="361" t="s">
        <v>138</v>
      </c>
      <c r="G21" s="143">
        <v>4</v>
      </c>
      <c r="H21" s="84">
        <v>9</v>
      </c>
      <c r="I21" s="261">
        <v>13</v>
      </c>
      <c r="J21" s="143">
        <v>4</v>
      </c>
      <c r="K21" s="84">
        <v>4</v>
      </c>
      <c r="L21" s="84"/>
      <c r="M21" s="229">
        <f t="shared" si="1"/>
        <v>4</v>
      </c>
      <c r="N21" s="143">
        <v>4</v>
      </c>
      <c r="O21" s="84">
        <v>4</v>
      </c>
      <c r="P21" s="84">
        <v>5</v>
      </c>
      <c r="Q21" s="84">
        <v>4</v>
      </c>
      <c r="R21" s="84">
        <v>5</v>
      </c>
      <c r="S21" s="84"/>
      <c r="T21" s="153">
        <f t="shared" si="5"/>
        <v>8</v>
      </c>
      <c r="U21" s="153">
        <f t="shared" si="6"/>
        <v>14</v>
      </c>
      <c r="V21" s="154">
        <f t="shared" si="7"/>
        <v>22</v>
      </c>
      <c r="W21" s="127">
        <f t="shared" si="8"/>
        <v>0</v>
      </c>
      <c r="X21" s="128">
        <f t="shared" si="9"/>
        <v>0</v>
      </c>
      <c r="Y21" s="133">
        <f t="shared" si="10"/>
        <v>0</v>
      </c>
      <c r="Z21" s="130">
        <f t="shared" si="11"/>
        <v>1</v>
      </c>
      <c r="AA21" s="131">
        <f t="shared" si="12"/>
        <v>0</v>
      </c>
      <c r="AB21" s="132">
        <f t="shared" si="13"/>
        <v>1</v>
      </c>
      <c r="AC21" s="139">
        <f t="shared" si="2"/>
        <v>4</v>
      </c>
      <c r="AD21" s="138">
        <f t="shared" si="14"/>
        <v>22</v>
      </c>
      <c r="AE21" s="104"/>
      <c r="AF21" s="104"/>
      <c r="AG21" s="104"/>
      <c r="AH21" s="105"/>
    </row>
    <row r="22" spans="1:33" s="16" customFormat="1" ht="19.5" customHeight="1" thickBot="1">
      <c r="A22" s="157">
        <f t="shared" si="0"/>
        <v>13</v>
      </c>
      <c r="B22" s="163" t="str">
        <f t="shared" si="3"/>
        <v>ARGENT</v>
      </c>
      <c r="C22" s="159">
        <f t="shared" si="4"/>
        <v>20.5</v>
      </c>
      <c r="D22" s="359" t="s">
        <v>220</v>
      </c>
      <c r="E22" s="63"/>
      <c r="F22" s="361" t="s">
        <v>221</v>
      </c>
      <c r="G22" s="143">
        <v>4</v>
      </c>
      <c r="H22" s="84">
        <v>5</v>
      </c>
      <c r="I22" s="261">
        <v>10</v>
      </c>
      <c r="J22" s="143">
        <v>4</v>
      </c>
      <c r="K22" s="84">
        <v>5</v>
      </c>
      <c r="L22" s="84"/>
      <c r="M22" s="229">
        <f t="shared" si="1"/>
        <v>4.5</v>
      </c>
      <c r="N22" s="143">
        <v>3</v>
      </c>
      <c r="O22" s="84">
        <v>3</v>
      </c>
      <c r="P22" s="84">
        <v>4</v>
      </c>
      <c r="Q22" s="84">
        <v>2</v>
      </c>
      <c r="R22" s="84">
        <v>4</v>
      </c>
      <c r="S22" s="84"/>
      <c r="T22" s="153">
        <f t="shared" si="5"/>
        <v>6</v>
      </c>
      <c r="U22" s="153">
        <f t="shared" si="6"/>
        <v>10</v>
      </c>
      <c r="V22" s="154">
        <f t="shared" si="7"/>
        <v>16</v>
      </c>
      <c r="W22" s="127">
        <f t="shared" si="8"/>
        <v>1</v>
      </c>
      <c r="X22" s="128">
        <f t="shared" si="9"/>
        <v>0</v>
      </c>
      <c r="Y22" s="133">
        <f t="shared" si="10"/>
        <v>0</v>
      </c>
      <c r="Z22" s="130">
        <f t="shared" si="11"/>
        <v>1</v>
      </c>
      <c r="AA22" s="131">
        <f t="shared" si="12"/>
        <v>0</v>
      </c>
      <c r="AB22" s="132">
        <f t="shared" si="13"/>
        <v>0</v>
      </c>
      <c r="AC22" s="139">
        <f t="shared" si="2"/>
        <v>4.5</v>
      </c>
      <c r="AD22" s="138">
        <f t="shared" si="14"/>
        <v>16</v>
      </c>
      <c r="AE22" s="86"/>
      <c r="AF22" s="86"/>
      <c r="AG22" s="86"/>
    </row>
    <row r="23" spans="1:33" s="16" customFormat="1" ht="19.5" customHeight="1" thickBot="1">
      <c r="A23" s="157">
        <f t="shared" si="0"/>
        <v>15</v>
      </c>
      <c r="B23" s="163" t="str">
        <f t="shared" si="3"/>
        <v>ARGENT</v>
      </c>
      <c r="C23" s="160">
        <f t="shared" si="4"/>
        <v>18.6</v>
      </c>
      <c r="D23" s="359" t="s">
        <v>222</v>
      </c>
      <c r="E23" s="63"/>
      <c r="F23" s="361" t="s">
        <v>204</v>
      </c>
      <c r="G23" s="143">
        <v>5</v>
      </c>
      <c r="H23" s="84">
        <v>5</v>
      </c>
      <c r="I23" s="261">
        <v>9</v>
      </c>
      <c r="J23" s="143">
        <v>5</v>
      </c>
      <c r="K23" s="84">
        <v>5</v>
      </c>
      <c r="L23" s="84">
        <v>0.4</v>
      </c>
      <c r="M23" s="229">
        <f t="shared" si="1"/>
        <v>4.6</v>
      </c>
      <c r="N23" s="143">
        <v>3</v>
      </c>
      <c r="O23" s="84">
        <v>2</v>
      </c>
      <c r="P23" s="84">
        <v>3</v>
      </c>
      <c r="Q23" s="84">
        <v>3</v>
      </c>
      <c r="R23" s="84">
        <v>3</v>
      </c>
      <c r="S23" s="84"/>
      <c r="T23" s="153">
        <f t="shared" si="5"/>
        <v>5</v>
      </c>
      <c r="U23" s="153">
        <f t="shared" si="6"/>
        <v>9</v>
      </c>
      <c r="V23" s="154">
        <f t="shared" si="7"/>
        <v>14</v>
      </c>
      <c r="W23" s="127">
        <f t="shared" si="8"/>
        <v>0</v>
      </c>
      <c r="X23" s="128">
        <f t="shared" si="9"/>
        <v>0</v>
      </c>
      <c r="Y23" s="133">
        <f t="shared" si="10"/>
        <v>0</v>
      </c>
      <c r="Z23" s="130">
        <f t="shared" si="11"/>
        <v>0</v>
      </c>
      <c r="AA23" s="131">
        <f t="shared" si="12"/>
        <v>0</v>
      </c>
      <c r="AB23" s="132">
        <f t="shared" si="13"/>
        <v>0</v>
      </c>
      <c r="AC23" s="139">
        <f t="shared" si="2"/>
        <v>4.6</v>
      </c>
      <c r="AD23" s="138">
        <f t="shared" si="14"/>
        <v>14</v>
      </c>
      <c r="AE23" s="86"/>
      <c r="AF23" s="86"/>
      <c r="AG23" s="86"/>
    </row>
    <row r="24" spans="1:34" s="16" customFormat="1" ht="19.5" customHeight="1" thickBot="1">
      <c r="A24" s="157">
        <f t="shared" si="0"/>
        <v>10</v>
      </c>
      <c r="B24" s="163" t="str">
        <f t="shared" si="3"/>
        <v>ARGENT</v>
      </c>
      <c r="C24" s="159">
        <f t="shared" si="4"/>
        <v>21</v>
      </c>
      <c r="D24" s="359" t="s">
        <v>223</v>
      </c>
      <c r="E24" s="63"/>
      <c r="F24" s="360" t="s">
        <v>142</v>
      </c>
      <c r="G24" s="143">
        <v>5</v>
      </c>
      <c r="H24" s="84">
        <v>5</v>
      </c>
      <c r="I24" s="261">
        <v>10</v>
      </c>
      <c r="J24" s="143">
        <v>5</v>
      </c>
      <c r="K24" s="84">
        <v>5</v>
      </c>
      <c r="L24" s="84"/>
      <c r="M24" s="229">
        <f t="shared" si="1"/>
        <v>5</v>
      </c>
      <c r="N24" s="143">
        <v>3</v>
      </c>
      <c r="O24" s="84">
        <v>2</v>
      </c>
      <c r="P24" s="84">
        <v>5</v>
      </c>
      <c r="Q24" s="84">
        <v>3</v>
      </c>
      <c r="R24" s="84">
        <v>3</v>
      </c>
      <c r="S24" s="84"/>
      <c r="T24" s="153">
        <f t="shared" si="5"/>
        <v>5</v>
      </c>
      <c r="U24" s="153">
        <f t="shared" si="6"/>
        <v>11</v>
      </c>
      <c r="V24" s="154">
        <f t="shared" si="7"/>
        <v>16</v>
      </c>
      <c r="W24" s="127">
        <f t="shared" si="8"/>
        <v>0</v>
      </c>
      <c r="X24" s="128">
        <f t="shared" si="9"/>
        <v>0</v>
      </c>
      <c r="Y24" s="133">
        <f t="shared" si="10"/>
        <v>0</v>
      </c>
      <c r="Z24" s="130">
        <f t="shared" si="11"/>
        <v>0</v>
      </c>
      <c r="AA24" s="131">
        <f t="shared" si="12"/>
        <v>2</v>
      </c>
      <c r="AB24" s="132">
        <f t="shared" si="13"/>
        <v>1</v>
      </c>
      <c r="AC24" s="139">
        <f t="shared" si="2"/>
        <v>5</v>
      </c>
      <c r="AD24" s="138">
        <f t="shared" si="14"/>
        <v>16</v>
      </c>
      <c r="AE24" s="104"/>
      <c r="AF24" s="104"/>
      <c r="AG24" s="104"/>
      <c r="AH24" s="105"/>
    </row>
    <row r="25" spans="1:33" s="16" customFormat="1" ht="19.5" customHeight="1" thickBot="1">
      <c r="A25" s="157">
        <f t="shared" si="0"/>
        <v>4</v>
      </c>
      <c r="B25" s="163" t="str">
        <f t="shared" si="3"/>
        <v>ARGENT</v>
      </c>
      <c r="C25" s="159">
        <f t="shared" si="4"/>
        <v>24</v>
      </c>
      <c r="D25" s="359" t="s">
        <v>224</v>
      </c>
      <c r="E25" s="63"/>
      <c r="F25" s="361" t="s">
        <v>225</v>
      </c>
      <c r="G25" s="143">
        <v>5</v>
      </c>
      <c r="H25" s="84">
        <v>8</v>
      </c>
      <c r="I25" s="261">
        <v>11</v>
      </c>
      <c r="J25" s="143">
        <v>5</v>
      </c>
      <c r="K25" s="84">
        <v>5</v>
      </c>
      <c r="L25" s="84"/>
      <c r="M25" s="229">
        <f t="shared" si="1"/>
        <v>5</v>
      </c>
      <c r="N25" s="143">
        <v>4</v>
      </c>
      <c r="O25" s="84">
        <v>4</v>
      </c>
      <c r="P25" s="84">
        <v>3</v>
      </c>
      <c r="Q25" s="84">
        <v>4</v>
      </c>
      <c r="R25" s="84">
        <v>4</v>
      </c>
      <c r="S25" s="84"/>
      <c r="T25" s="153">
        <f t="shared" si="5"/>
        <v>8</v>
      </c>
      <c r="U25" s="153">
        <f t="shared" si="6"/>
        <v>11</v>
      </c>
      <c r="V25" s="154">
        <f t="shared" si="7"/>
        <v>19</v>
      </c>
      <c r="W25" s="127">
        <f t="shared" si="8"/>
        <v>0</v>
      </c>
      <c r="X25" s="128">
        <f t="shared" si="9"/>
        <v>0</v>
      </c>
      <c r="Y25" s="133">
        <f t="shared" si="10"/>
        <v>0</v>
      </c>
      <c r="Z25" s="130">
        <f t="shared" si="11"/>
        <v>0</v>
      </c>
      <c r="AA25" s="131">
        <f t="shared" si="12"/>
        <v>0</v>
      </c>
      <c r="AB25" s="132">
        <f t="shared" si="13"/>
        <v>0</v>
      </c>
      <c r="AC25" s="139">
        <f t="shared" si="2"/>
        <v>5</v>
      </c>
      <c r="AD25" s="138">
        <f t="shared" si="14"/>
        <v>19</v>
      </c>
      <c r="AE25" s="86"/>
      <c r="AF25" s="86"/>
      <c r="AG25" s="86"/>
    </row>
    <row r="26" spans="1:33" s="16" customFormat="1" ht="19.5" customHeight="1" thickBot="1">
      <c r="A26" s="157">
        <f t="shared" si="0"/>
        <v>18</v>
      </c>
      <c r="B26" s="163" t="str">
        <f t="shared" si="3"/>
        <v>BRONZE</v>
      </c>
      <c r="C26" s="159">
        <f t="shared" si="4"/>
        <v>17.6</v>
      </c>
      <c r="D26" s="359" t="s">
        <v>226</v>
      </c>
      <c r="E26" s="63"/>
      <c r="F26" s="361" t="s">
        <v>150</v>
      </c>
      <c r="G26" s="143">
        <v>5</v>
      </c>
      <c r="H26" s="84">
        <v>4</v>
      </c>
      <c r="I26" s="261">
        <v>8</v>
      </c>
      <c r="J26" s="143">
        <v>5</v>
      </c>
      <c r="K26" s="84">
        <v>5</v>
      </c>
      <c r="L26" s="84">
        <v>0.4</v>
      </c>
      <c r="M26" s="229">
        <f t="shared" si="1"/>
        <v>4.6</v>
      </c>
      <c r="N26" s="143">
        <v>2</v>
      </c>
      <c r="O26" s="84">
        <v>2</v>
      </c>
      <c r="P26" s="84">
        <v>4</v>
      </c>
      <c r="Q26" s="84">
        <v>2</v>
      </c>
      <c r="R26" s="84">
        <v>3</v>
      </c>
      <c r="S26" s="84"/>
      <c r="T26" s="153">
        <f t="shared" si="5"/>
        <v>4</v>
      </c>
      <c r="U26" s="153">
        <f t="shared" si="6"/>
        <v>9</v>
      </c>
      <c r="V26" s="154">
        <f t="shared" si="7"/>
        <v>13</v>
      </c>
      <c r="W26" s="127">
        <f t="shared" si="8"/>
        <v>0</v>
      </c>
      <c r="X26" s="128">
        <f t="shared" si="9"/>
        <v>0</v>
      </c>
      <c r="Y26" s="133">
        <f t="shared" si="10"/>
        <v>0</v>
      </c>
      <c r="Z26" s="130">
        <f t="shared" si="11"/>
        <v>0</v>
      </c>
      <c r="AA26" s="131">
        <f t="shared" si="12"/>
        <v>0</v>
      </c>
      <c r="AB26" s="132">
        <f t="shared" si="13"/>
        <v>1</v>
      </c>
      <c r="AC26" s="139">
        <f t="shared" si="2"/>
        <v>4.6</v>
      </c>
      <c r="AD26" s="138">
        <f t="shared" si="14"/>
        <v>13</v>
      </c>
      <c r="AE26" s="86"/>
      <c r="AF26" s="86"/>
      <c r="AG26" s="86"/>
    </row>
    <row r="27" spans="1:33" s="16" customFormat="1" ht="19.5" customHeight="1">
      <c r="A27" s="157">
        <f t="shared" si="0"/>
        <v>9</v>
      </c>
      <c r="B27" s="163" t="str">
        <f t="shared" si="3"/>
        <v>ARGENT</v>
      </c>
      <c r="C27" s="159">
        <f t="shared" si="4"/>
        <v>21.5</v>
      </c>
      <c r="D27" s="359" t="s">
        <v>227</v>
      </c>
      <c r="E27" s="63"/>
      <c r="F27" s="361" t="s">
        <v>228</v>
      </c>
      <c r="G27" s="143">
        <v>4</v>
      </c>
      <c r="H27" s="84">
        <v>6</v>
      </c>
      <c r="I27" s="261">
        <v>11</v>
      </c>
      <c r="J27" s="143">
        <v>5</v>
      </c>
      <c r="K27" s="84">
        <v>4</v>
      </c>
      <c r="L27" s="84"/>
      <c r="M27" s="229">
        <f t="shared" si="1"/>
        <v>4.5</v>
      </c>
      <c r="N27" s="143">
        <v>3</v>
      </c>
      <c r="O27" s="84">
        <v>3</v>
      </c>
      <c r="P27" s="84">
        <v>5</v>
      </c>
      <c r="Q27" s="84">
        <v>3</v>
      </c>
      <c r="R27" s="84">
        <v>3</v>
      </c>
      <c r="S27" s="84"/>
      <c r="T27" s="153">
        <f t="shared" si="5"/>
        <v>6</v>
      </c>
      <c r="U27" s="153">
        <f t="shared" si="6"/>
        <v>11</v>
      </c>
      <c r="V27" s="154">
        <f t="shared" si="7"/>
        <v>17</v>
      </c>
      <c r="W27" s="127">
        <f t="shared" si="8"/>
        <v>1</v>
      </c>
      <c r="X27" s="128">
        <f t="shared" si="9"/>
        <v>0</v>
      </c>
      <c r="Y27" s="133">
        <f t="shared" si="10"/>
        <v>0</v>
      </c>
      <c r="Z27" s="130">
        <f t="shared" si="11"/>
        <v>0</v>
      </c>
      <c r="AA27" s="131">
        <f t="shared" si="12"/>
        <v>2</v>
      </c>
      <c r="AB27" s="132">
        <f t="shared" si="13"/>
        <v>0</v>
      </c>
      <c r="AC27" s="139">
        <f t="shared" si="2"/>
        <v>4.5</v>
      </c>
      <c r="AD27" s="138">
        <f t="shared" si="14"/>
        <v>17</v>
      </c>
      <c r="AE27" s="86"/>
      <c r="AF27" s="86"/>
      <c r="AG27" s="86"/>
    </row>
    <row r="28" spans="1:34" s="16" customFormat="1" ht="19.5" customHeight="1">
      <c r="A28" s="161">
        <f t="shared" si="0"/>
        <v>10</v>
      </c>
      <c r="B28" s="163" t="str">
        <f t="shared" si="3"/>
        <v>ARGENT</v>
      </c>
      <c r="C28" s="159">
        <f t="shared" si="4"/>
        <v>21</v>
      </c>
      <c r="D28" s="359" t="s">
        <v>229</v>
      </c>
      <c r="E28" s="63"/>
      <c r="F28" s="360" t="s">
        <v>146</v>
      </c>
      <c r="G28" s="143">
        <v>5</v>
      </c>
      <c r="H28" s="84">
        <v>7</v>
      </c>
      <c r="I28" s="261">
        <v>9</v>
      </c>
      <c r="J28" s="143">
        <v>5</v>
      </c>
      <c r="K28" s="84">
        <v>5</v>
      </c>
      <c r="L28" s="84"/>
      <c r="M28" s="229">
        <f t="shared" si="1"/>
        <v>5</v>
      </c>
      <c r="N28" s="143">
        <v>4</v>
      </c>
      <c r="O28" s="84">
        <v>3</v>
      </c>
      <c r="P28" s="84">
        <v>4</v>
      </c>
      <c r="Q28" s="84">
        <v>3</v>
      </c>
      <c r="R28" s="84">
        <v>2</v>
      </c>
      <c r="S28" s="84"/>
      <c r="T28" s="153">
        <f t="shared" si="5"/>
        <v>7</v>
      </c>
      <c r="U28" s="153">
        <f t="shared" si="6"/>
        <v>9</v>
      </c>
      <c r="V28" s="154">
        <f t="shared" si="7"/>
        <v>16</v>
      </c>
      <c r="W28" s="127">
        <f t="shared" si="8"/>
        <v>0</v>
      </c>
      <c r="X28" s="128">
        <f t="shared" si="9"/>
        <v>0</v>
      </c>
      <c r="Y28" s="133">
        <f t="shared" si="10"/>
        <v>0</v>
      </c>
      <c r="Z28" s="130">
        <f t="shared" si="11"/>
        <v>0</v>
      </c>
      <c r="AA28" s="131">
        <f t="shared" si="12"/>
        <v>2</v>
      </c>
      <c r="AB28" s="132">
        <f t="shared" si="13"/>
        <v>0</v>
      </c>
      <c r="AC28" s="139">
        <f t="shared" si="2"/>
        <v>5</v>
      </c>
      <c r="AD28" s="138">
        <f t="shared" si="14"/>
        <v>16</v>
      </c>
      <c r="AE28" s="104"/>
      <c r="AF28" s="104"/>
      <c r="AG28" s="104"/>
      <c r="AH28" s="105"/>
    </row>
    <row r="29" spans="1:34" s="16" customFormat="1" ht="19.5" customHeight="1">
      <c r="A29" s="161">
        <f t="shared" si="0"/>
        <v>10</v>
      </c>
      <c r="B29" s="163" t="str">
        <f t="shared" si="3"/>
        <v>ARGENT</v>
      </c>
      <c r="C29" s="159">
        <f t="shared" si="4"/>
        <v>21</v>
      </c>
      <c r="D29" s="359" t="s">
        <v>230</v>
      </c>
      <c r="E29" s="63"/>
      <c r="F29" s="360" t="s">
        <v>231</v>
      </c>
      <c r="G29" s="143">
        <v>5</v>
      </c>
      <c r="H29" s="84">
        <v>8</v>
      </c>
      <c r="I29" s="261">
        <v>8</v>
      </c>
      <c r="J29" s="143">
        <v>5</v>
      </c>
      <c r="K29" s="84">
        <v>5</v>
      </c>
      <c r="L29" s="84"/>
      <c r="M29" s="229">
        <f t="shared" si="1"/>
        <v>5</v>
      </c>
      <c r="N29" s="143">
        <v>4</v>
      </c>
      <c r="O29" s="84">
        <v>4</v>
      </c>
      <c r="P29" s="84">
        <v>3</v>
      </c>
      <c r="Q29" s="84">
        <v>2</v>
      </c>
      <c r="R29" s="84">
        <v>3</v>
      </c>
      <c r="S29" s="84"/>
      <c r="T29" s="153">
        <f t="shared" si="5"/>
        <v>8</v>
      </c>
      <c r="U29" s="153">
        <f t="shared" si="6"/>
        <v>8</v>
      </c>
      <c r="V29" s="154">
        <f t="shared" si="7"/>
        <v>16</v>
      </c>
      <c r="W29" s="127">
        <f t="shared" si="8"/>
        <v>0</v>
      </c>
      <c r="X29" s="128">
        <f t="shared" si="9"/>
        <v>0</v>
      </c>
      <c r="Y29" s="133">
        <f t="shared" si="10"/>
        <v>0</v>
      </c>
      <c r="Z29" s="130">
        <f t="shared" si="11"/>
        <v>0</v>
      </c>
      <c r="AA29" s="131">
        <f t="shared" si="12"/>
        <v>0</v>
      </c>
      <c r="AB29" s="132">
        <f t="shared" si="13"/>
        <v>0</v>
      </c>
      <c r="AC29" s="139">
        <f t="shared" si="2"/>
        <v>5</v>
      </c>
      <c r="AD29" s="138">
        <f t="shared" si="14"/>
        <v>16</v>
      </c>
      <c r="AE29" s="104"/>
      <c r="AF29" s="104"/>
      <c r="AG29" s="104"/>
      <c r="AH29" s="105"/>
    </row>
    <row r="30" spans="1:34" s="16" customFormat="1" ht="19.5" customHeight="1">
      <c r="A30" s="161">
        <f t="shared" si="0"/>
        <v>7</v>
      </c>
      <c r="B30" s="163" t="str">
        <f t="shared" si="3"/>
        <v>ARGENT</v>
      </c>
      <c r="C30" s="159">
        <f t="shared" si="4"/>
        <v>22</v>
      </c>
      <c r="D30" s="359" t="s">
        <v>232</v>
      </c>
      <c r="E30" s="63"/>
      <c r="F30" s="360" t="s">
        <v>233</v>
      </c>
      <c r="G30" s="143">
        <v>4</v>
      </c>
      <c r="H30" s="84">
        <v>7</v>
      </c>
      <c r="I30" s="261">
        <v>11</v>
      </c>
      <c r="J30" s="143">
        <v>4</v>
      </c>
      <c r="K30" s="84">
        <v>4</v>
      </c>
      <c r="L30" s="84"/>
      <c r="M30" s="229">
        <f t="shared" si="1"/>
        <v>4</v>
      </c>
      <c r="N30" s="143">
        <v>4</v>
      </c>
      <c r="O30" s="84">
        <v>3</v>
      </c>
      <c r="P30" s="84">
        <v>4</v>
      </c>
      <c r="Q30" s="84">
        <v>3</v>
      </c>
      <c r="R30" s="84">
        <v>4</v>
      </c>
      <c r="S30" s="84"/>
      <c r="T30" s="153">
        <f t="shared" si="5"/>
        <v>7</v>
      </c>
      <c r="U30" s="153">
        <f t="shared" si="6"/>
        <v>11</v>
      </c>
      <c r="V30" s="154">
        <f t="shared" si="7"/>
        <v>18</v>
      </c>
      <c r="W30" s="127">
        <f t="shared" si="8"/>
        <v>0</v>
      </c>
      <c r="X30" s="128">
        <f t="shared" si="9"/>
        <v>0</v>
      </c>
      <c r="Y30" s="133">
        <f t="shared" si="10"/>
        <v>0</v>
      </c>
      <c r="Z30" s="130">
        <f t="shared" si="11"/>
        <v>0</v>
      </c>
      <c r="AA30" s="131">
        <f t="shared" si="12"/>
        <v>0</v>
      </c>
      <c r="AB30" s="132">
        <f t="shared" si="13"/>
        <v>0</v>
      </c>
      <c r="AC30" s="139">
        <f t="shared" si="2"/>
        <v>4</v>
      </c>
      <c r="AD30" s="138">
        <f t="shared" si="14"/>
        <v>18</v>
      </c>
      <c r="AE30" s="104"/>
      <c r="AF30" s="104"/>
      <c r="AG30" s="104"/>
      <c r="AH30" s="105"/>
    </row>
    <row r="31" spans="1:34" s="16" customFormat="1" ht="19.5" customHeight="1">
      <c r="A31" s="161" t="str">
        <f>IF(ISBLANK(D31),"/",IF(ISBLANK(E31),MATCH(C31,AE$9:BH$9,0),"-"))</f>
        <v>/</v>
      </c>
      <c r="B31" s="163" t="str">
        <f>IF(C31&gt;=24.4,$B$48,IF(C31&lt;=0,"--",IF(C31&gt;=18.4,$B$49,IF(C31&lt;=18.3,$B$50))))</f>
        <v>--</v>
      </c>
      <c r="C31" s="159">
        <f>IF(ISBLANK(E31),(AC31+AD31),0)</f>
        <v>0</v>
      </c>
      <c r="D31" s="125"/>
      <c r="E31" s="63"/>
      <c r="F31" s="64"/>
      <c r="G31" s="143"/>
      <c r="H31" s="84"/>
      <c r="I31" s="261"/>
      <c r="J31" s="143"/>
      <c r="K31" s="84"/>
      <c r="L31" s="84"/>
      <c r="M31" s="229">
        <f>SUM((SUM(J31:K31)/2)-L31)</f>
        <v>0</v>
      </c>
      <c r="N31" s="143"/>
      <c r="O31" s="84"/>
      <c r="P31" s="84"/>
      <c r="Q31" s="84"/>
      <c r="R31" s="84"/>
      <c r="S31" s="84"/>
      <c r="T31" s="153">
        <f>N31+O31</f>
        <v>0</v>
      </c>
      <c r="U31" s="153">
        <f>+P31+Q31+R31</f>
        <v>0</v>
      </c>
      <c r="V31" s="154">
        <f>SUM(T31+U31)-S31</f>
        <v>0</v>
      </c>
      <c r="W31" s="127">
        <f t="shared" si="8"/>
        <v>0</v>
      </c>
      <c r="X31" s="128">
        <f t="shared" si="9"/>
        <v>0</v>
      </c>
      <c r="Y31" s="133">
        <f t="shared" si="10"/>
        <v>0</v>
      </c>
      <c r="Z31" s="130">
        <f t="shared" si="11"/>
        <v>0</v>
      </c>
      <c r="AA31" s="131">
        <f t="shared" si="12"/>
        <v>0</v>
      </c>
      <c r="AB31" s="132">
        <f t="shared" si="13"/>
        <v>0</v>
      </c>
      <c r="AC31" s="139">
        <f t="shared" si="2"/>
        <v>0</v>
      </c>
      <c r="AD31" s="138">
        <f t="shared" si="14"/>
        <v>0</v>
      </c>
      <c r="AE31" s="104"/>
      <c r="AF31" s="104"/>
      <c r="AG31" s="104"/>
      <c r="AH31" s="105"/>
    </row>
    <row r="32" spans="1:34" s="16" customFormat="1" ht="19.5" customHeight="1">
      <c r="A32" s="161" t="str">
        <f>IF(ISBLANK(D32),"/",IF(ISBLANK(E32),MATCH(C32,AE$9:BH$9,0),"-"))</f>
        <v>/</v>
      </c>
      <c r="B32" s="163" t="str">
        <f>IF(C32&gt;=24.4,$B$48,IF(C32&lt;=0,"--",IF(C32&gt;=18.4,$B$49,IF(C32&lt;=18.3,$B$50))))</f>
        <v>--</v>
      </c>
      <c r="C32" s="159">
        <f>IF(ISBLANK(E32),(AC32+AD32),0)</f>
        <v>0</v>
      </c>
      <c r="D32" s="125"/>
      <c r="E32" s="63"/>
      <c r="F32" s="70"/>
      <c r="G32" s="143"/>
      <c r="H32" s="84"/>
      <c r="I32" s="261"/>
      <c r="J32" s="143"/>
      <c r="K32" s="84"/>
      <c r="L32" s="84"/>
      <c r="M32" s="229">
        <f>SUM((SUM(J32:K32)/2)-L32)</f>
        <v>0</v>
      </c>
      <c r="N32" s="143"/>
      <c r="O32" s="84"/>
      <c r="P32" s="84"/>
      <c r="Q32" s="84"/>
      <c r="R32" s="84"/>
      <c r="S32" s="84"/>
      <c r="T32" s="153">
        <f>N32+O32</f>
        <v>0</v>
      </c>
      <c r="U32" s="153">
        <f>+P32+Q32+R32</f>
        <v>0</v>
      </c>
      <c r="V32" s="154">
        <f>SUM(T32+U32)-S32</f>
        <v>0</v>
      </c>
      <c r="W32" s="127">
        <f t="shared" si="8"/>
        <v>0</v>
      </c>
      <c r="X32" s="128">
        <f t="shared" si="9"/>
        <v>0</v>
      </c>
      <c r="Y32" s="133">
        <f t="shared" si="10"/>
        <v>0</v>
      </c>
      <c r="Z32" s="130">
        <f t="shared" si="11"/>
        <v>0</v>
      </c>
      <c r="AA32" s="131">
        <f t="shared" si="12"/>
        <v>0</v>
      </c>
      <c r="AB32" s="132">
        <f t="shared" si="13"/>
        <v>0</v>
      </c>
      <c r="AC32" s="139">
        <f t="shared" si="2"/>
        <v>0</v>
      </c>
      <c r="AD32" s="138">
        <f t="shared" si="14"/>
        <v>0</v>
      </c>
      <c r="AE32" s="104"/>
      <c r="AF32" s="104"/>
      <c r="AG32" s="104"/>
      <c r="AH32" s="105"/>
    </row>
    <row r="33" spans="1:33" s="16" customFormat="1" ht="19.5" customHeight="1">
      <c r="A33" s="161" t="str">
        <f>IF(ISBLANK(D33),"/",IF(ISBLANK(E33),MATCH(C33,AE$9:BH$9,0),"-"))</f>
        <v>/</v>
      </c>
      <c r="B33" s="163" t="str">
        <f>IF(C33&gt;=24.4,$B$48,IF(C33&lt;=0,"--",IF(C33&gt;=18.4,$B$49,IF(C33&lt;=18.3,$B$50))))</f>
        <v>--</v>
      </c>
      <c r="C33" s="159">
        <f>IF(ISBLANK(E33),(AC33+AD33),0)</f>
        <v>0</v>
      </c>
      <c r="D33" s="125"/>
      <c r="E33" s="63"/>
      <c r="F33" s="70"/>
      <c r="G33" s="143"/>
      <c r="H33" s="84"/>
      <c r="I33" s="261"/>
      <c r="J33" s="143"/>
      <c r="K33" s="84"/>
      <c r="L33" s="84"/>
      <c r="M33" s="229">
        <f>SUM((SUM(J33:K33)/2)-L33)</f>
        <v>0</v>
      </c>
      <c r="N33" s="143"/>
      <c r="O33" s="84"/>
      <c r="P33" s="84"/>
      <c r="Q33" s="84"/>
      <c r="R33" s="84"/>
      <c r="S33" s="84"/>
      <c r="T33" s="153">
        <f>N33+O33</f>
        <v>0</v>
      </c>
      <c r="U33" s="153">
        <f>+P33+Q33+R33</f>
        <v>0</v>
      </c>
      <c r="V33" s="154">
        <f>SUM(T33+U33)-S33</f>
        <v>0</v>
      </c>
      <c r="W33" s="127">
        <f t="shared" si="8"/>
        <v>0</v>
      </c>
      <c r="X33" s="128">
        <f t="shared" si="9"/>
        <v>0</v>
      </c>
      <c r="Y33" s="133">
        <f t="shared" si="10"/>
        <v>0</v>
      </c>
      <c r="Z33" s="130">
        <f t="shared" si="11"/>
        <v>0</v>
      </c>
      <c r="AA33" s="131">
        <f t="shared" si="12"/>
        <v>0</v>
      </c>
      <c r="AB33" s="132">
        <f t="shared" si="13"/>
        <v>0</v>
      </c>
      <c r="AC33" s="139">
        <f t="shared" si="2"/>
        <v>0</v>
      </c>
      <c r="AD33" s="138">
        <f t="shared" si="14"/>
        <v>0</v>
      </c>
      <c r="AE33" s="86"/>
      <c r="AF33" s="86"/>
      <c r="AG33" s="86"/>
    </row>
    <row r="34" spans="1:33" s="16" customFormat="1" ht="19.5" customHeight="1">
      <c r="A34" s="161" t="str">
        <f>IF(ISBLANK(D34),"/",IF(ISBLANK(E34),MATCH(C34,AE$9:BH$9,0),"-"))</f>
        <v>/</v>
      </c>
      <c r="B34" s="163" t="str">
        <f>IF(C34&gt;=24.4,$B$48,IF(C34&lt;=0,"--",IF(C34&gt;=18.4,$B$49,IF(C34&lt;=18.3,$B$50))))</f>
        <v>--</v>
      </c>
      <c r="C34" s="159">
        <f>IF(ISBLANK(E34),(AC34+AD34),0)</f>
        <v>0</v>
      </c>
      <c r="D34" s="125"/>
      <c r="E34" s="63"/>
      <c r="F34" s="70"/>
      <c r="G34" s="143"/>
      <c r="H34" s="84"/>
      <c r="I34" s="261"/>
      <c r="J34" s="143"/>
      <c r="K34" s="84"/>
      <c r="L34" s="84"/>
      <c r="M34" s="229">
        <f>SUM((SUM(J34:K34)/2)-L34)</f>
        <v>0</v>
      </c>
      <c r="N34" s="143"/>
      <c r="O34" s="84"/>
      <c r="P34" s="84"/>
      <c r="Q34" s="84"/>
      <c r="R34" s="84"/>
      <c r="S34" s="84"/>
      <c r="T34" s="153">
        <f>N34+O34</f>
        <v>0</v>
      </c>
      <c r="U34" s="153">
        <f>+P34+Q34+R34</f>
        <v>0</v>
      </c>
      <c r="V34" s="154">
        <f>SUM(T34+U34)-S34</f>
        <v>0</v>
      </c>
      <c r="W34" s="127">
        <f t="shared" si="8"/>
        <v>0</v>
      </c>
      <c r="X34" s="128">
        <f t="shared" si="9"/>
        <v>0</v>
      </c>
      <c r="Y34" s="133">
        <f t="shared" si="10"/>
        <v>0</v>
      </c>
      <c r="Z34" s="130">
        <f t="shared" si="11"/>
        <v>0</v>
      </c>
      <c r="AA34" s="131">
        <f t="shared" si="12"/>
        <v>0</v>
      </c>
      <c r="AB34" s="132">
        <f t="shared" si="13"/>
        <v>0</v>
      </c>
      <c r="AC34" s="139">
        <f t="shared" si="2"/>
        <v>0</v>
      </c>
      <c r="AD34" s="138">
        <f t="shared" si="14"/>
        <v>0</v>
      </c>
      <c r="AE34" s="86"/>
      <c r="AF34" s="86"/>
      <c r="AG34" s="86"/>
    </row>
    <row r="35" spans="1:33" s="16" customFormat="1" ht="19.5" customHeight="1">
      <c r="A35" s="161" t="str">
        <f>IF(ISBLANK(D35),"/",IF(ISBLANK(E35),MATCH(C35,AE$9:BH$9,0),"-"))</f>
        <v>/</v>
      </c>
      <c r="B35" s="163" t="str">
        <f>IF(C35&gt;=24.4,$B$48,IF(C35&lt;=0,"--",IF(C35&gt;=18.4,$B$49,IF(C35&lt;=18.3,$B$50))))</f>
        <v>--</v>
      </c>
      <c r="C35" s="159">
        <f>IF(ISBLANK(E35),(AC35+AD35),0)</f>
        <v>0</v>
      </c>
      <c r="D35" s="125"/>
      <c r="E35" s="63"/>
      <c r="F35" s="70"/>
      <c r="G35" s="143"/>
      <c r="H35" s="84"/>
      <c r="I35" s="261"/>
      <c r="J35" s="143"/>
      <c r="K35" s="84"/>
      <c r="L35" s="84"/>
      <c r="M35" s="229">
        <f>SUM((SUM(J35:K35)/2)-L35)</f>
        <v>0</v>
      </c>
      <c r="N35" s="143"/>
      <c r="O35" s="84"/>
      <c r="P35" s="84"/>
      <c r="Q35" s="84"/>
      <c r="R35" s="84"/>
      <c r="S35" s="84"/>
      <c r="T35" s="153">
        <f>N35+O35</f>
        <v>0</v>
      </c>
      <c r="U35" s="153">
        <f>+P35+Q35+R35</f>
        <v>0</v>
      </c>
      <c r="V35" s="154">
        <f>SUM(T35+U35)-S35</f>
        <v>0</v>
      </c>
      <c r="W35" s="127">
        <f t="shared" si="8"/>
        <v>0</v>
      </c>
      <c r="X35" s="128">
        <f t="shared" si="9"/>
        <v>0</v>
      </c>
      <c r="Y35" s="133">
        <f t="shared" si="10"/>
        <v>0</v>
      </c>
      <c r="Z35" s="130">
        <f t="shared" si="11"/>
        <v>0</v>
      </c>
      <c r="AA35" s="131">
        <f t="shared" si="12"/>
        <v>0</v>
      </c>
      <c r="AB35" s="132">
        <f t="shared" si="13"/>
        <v>0</v>
      </c>
      <c r="AC35" s="139">
        <f t="shared" si="2"/>
        <v>0</v>
      </c>
      <c r="AD35" s="138">
        <f t="shared" si="14"/>
        <v>0</v>
      </c>
      <c r="AE35" s="86"/>
      <c r="AF35" s="86"/>
      <c r="AG35" s="86"/>
    </row>
    <row r="36" spans="1:33" s="16" customFormat="1" ht="19.5" customHeight="1">
      <c r="A36" s="161" t="str">
        <f>IF(ISBLANK(D36),"/",IF(ISBLANK(E36),MATCH(C36,AE$9:BH$9,0),"-"))</f>
        <v>/</v>
      </c>
      <c r="B36" s="163" t="str">
        <f>IF(C36&gt;=24.4,$B$48,IF(C36&lt;=0,"--",IF(C36&gt;=18.4,$B$49,IF(C36&lt;=18.3,$B$50))))</f>
        <v>--</v>
      </c>
      <c r="C36" s="159">
        <f>IF(ISBLANK(E36),(AC36+AD36),0)</f>
        <v>0</v>
      </c>
      <c r="D36" s="125"/>
      <c r="E36" s="63"/>
      <c r="F36" s="70"/>
      <c r="G36" s="143"/>
      <c r="H36" s="84"/>
      <c r="I36" s="261"/>
      <c r="J36" s="143"/>
      <c r="K36" s="84"/>
      <c r="L36" s="84"/>
      <c r="M36" s="229">
        <f>SUM((SUM(J36:K36)/2)-L36)</f>
        <v>0</v>
      </c>
      <c r="N36" s="143"/>
      <c r="O36" s="84"/>
      <c r="P36" s="84"/>
      <c r="Q36" s="84"/>
      <c r="R36" s="84"/>
      <c r="S36" s="84"/>
      <c r="T36" s="153">
        <f>N36+O36</f>
        <v>0</v>
      </c>
      <c r="U36" s="153">
        <f>+P36+Q36+R36</f>
        <v>0</v>
      </c>
      <c r="V36" s="154">
        <f>SUM(T36+U36)-S36</f>
        <v>0</v>
      </c>
      <c r="W36" s="127">
        <f t="shared" si="8"/>
        <v>0</v>
      </c>
      <c r="X36" s="128">
        <f t="shared" si="9"/>
        <v>0</v>
      </c>
      <c r="Y36" s="133">
        <f t="shared" si="10"/>
        <v>0</v>
      </c>
      <c r="Z36" s="130">
        <f t="shared" si="11"/>
        <v>0</v>
      </c>
      <c r="AA36" s="131">
        <f t="shared" si="12"/>
        <v>0</v>
      </c>
      <c r="AB36" s="132">
        <f t="shared" si="13"/>
        <v>0</v>
      </c>
      <c r="AC36" s="139">
        <f t="shared" si="2"/>
        <v>0</v>
      </c>
      <c r="AD36" s="138">
        <f t="shared" si="14"/>
        <v>0</v>
      </c>
      <c r="AE36" s="86"/>
      <c r="AF36" s="86"/>
      <c r="AG36" s="86"/>
    </row>
    <row r="37" spans="1:33" s="16" customFormat="1" ht="19.5" customHeight="1">
      <c r="A37" s="161" t="str">
        <f>IF(ISBLANK(D37),"/",IF(ISBLANK(E37),MATCH(C37,AE$9:BH$9,0),"-"))</f>
        <v>/</v>
      </c>
      <c r="B37" s="163" t="str">
        <f>IF(C37&gt;=24.4,$B$48,IF(C37&lt;=0,"--",IF(C37&gt;=18.4,$B$49,IF(C37&lt;=18.3,$B$50))))</f>
        <v>--</v>
      </c>
      <c r="C37" s="159">
        <f>IF(ISBLANK(E37),(AC37+AD37),0)</f>
        <v>0</v>
      </c>
      <c r="D37" s="125"/>
      <c r="E37" s="63"/>
      <c r="F37" s="70"/>
      <c r="G37" s="143"/>
      <c r="H37" s="84"/>
      <c r="I37" s="261"/>
      <c r="J37" s="143"/>
      <c r="K37" s="84"/>
      <c r="L37" s="84"/>
      <c r="M37" s="229">
        <f>SUM((SUM(J37:K37)/2)-L37)</f>
        <v>0</v>
      </c>
      <c r="N37" s="143"/>
      <c r="O37" s="84"/>
      <c r="P37" s="84"/>
      <c r="Q37" s="84"/>
      <c r="R37" s="84"/>
      <c r="S37" s="84"/>
      <c r="T37" s="153">
        <f>N37+O37</f>
        <v>0</v>
      </c>
      <c r="U37" s="153">
        <f>+P37+Q37+R37</f>
        <v>0</v>
      </c>
      <c r="V37" s="154">
        <f>SUM(T37+U37)-S37</f>
        <v>0</v>
      </c>
      <c r="W37" s="127">
        <f t="shared" si="8"/>
        <v>0</v>
      </c>
      <c r="X37" s="128">
        <f t="shared" si="9"/>
        <v>0</v>
      </c>
      <c r="Y37" s="133">
        <f t="shared" si="10"/>
        <v>0</v>
      </c>
      <c r="Z37" s="130">
        <f t="shared" si="11"/>
        <v>0</v>
      </c>
      <c r="AA37" s="131">
        <f t="shared" si="12"/>
        <v>0</v>
      </c>
      <c r="AB37" s="132">
        <f t="shared" si="13"/>
        <v>0</v>
      </c>
      <c r="AC37" s="139">
        <f t="shared" si="2"/>
        <v>0</v>
      </c>
      <c r="AD37" s="138">
        <f t="shared" si="14"/>
        <v>0</v>
      </c>
      <c r="AE37" s="86"/>
      <c r="AF37" s="86"/>
      <c r="AG37" s="86"/>
    </row>
    <row r="38" spans="1:30" s="16" customFormat="1" ht="19.5" customHeight="1">
      <c r="A38" s="161" t="str">
        <f>IF(ISBLANK(D38),"/",IF(ISBLANK(E38),MATCH(C38,AE$9:BH$9,0),"-"))</f>
        <v>/</v>
      </c>
      <c r="B38" s="163" t="str">
        <f>IF(C38&gt;=24.4,$B$48,IF(C38&lt;=0,"--",IF(C38&gt;=18.4,$B$49,IF(C38&lt;=18.3,$B$50))))</f>
        <v>--</v>
      </c>
      <c r="C38" s="159">
        <f>IF(ISBLANK(E38),(AC38+AD38),0)</f>
        <v>0</v>
      </c>
      <c r="D38" s="125"/>
      <c r="E38" s="63"/>
      <c r="F38" s="70"/>
      <c r="G38" s="143"/>
      <c r="H38" s="84"/>
      <c r="I38" s="261"/>
      <c r="J38" s="143"/>
      <c r="K38" s="84"/>
      <c r="L38" s="84"/>
      <c r="M38" s="229">
        <f>SUM((SUM(J38:K38)/2)-L38)</f>
        <v>0</v>
      </c>
      <c r="N38" s="143"/>
      <c r="O38" s="84"/>
      <c r="P38" s="84"/>
      <c r="Q38" s="84"/>
      <c r="R38" s="84"/>
      <c r="S38" s="84"/>
      <c r="T38" s="153">
        <f>N38+O38</f>
        <v>0</v>
      </c>
      <c r="U38" s="153">
        <f>+P38+Q38+R38</f>
        <v>0</v>
      </c>
      <c r="V38" s="154">
        <f>SUM(T38+U38)-S38</f>
        <v>0</v>
      </c>
      <c r="W38" s="127">
        <f t="shared" si="8"/>
        <v>0</v>
      </c>
      <c r="X38" s="128">
        <f t="shared" si="9"/>
        <v>0</v>
      </c>
      <c r="Y38" s="133">
        <f t="shared" si="10"/>
        <v>0</v>
      </c>
      <c r="Z38" s="130">
        <f t="shared" si="11"/>
        <v>0</v>
      </c>
      <c r="AA38" s="131">
        <f t="shared" si="12"/>
        <v>0</v>
      </c>
      <c r="AB38" s="132">
        <f t="shared" si="13"/>
        <v>0</v>
      </c>
      <c r="AC38" s="139">
        <f t="shared" si="2"/>
        <v>0</v>
      </c>
      <c r="AD38" s="138">
        <f t="shared" si="14"/>
        <v>0</v>
      </c>
    </row>
    <row r="39" spans="1:30" s="16" customFormat="1" ht="19.5" customHeight="1">
      <c r="A39" s="161" t="str">
        <f>IF(ISBLANK(D39),"/",IF(ISBLANK(E39),MATCH(C39,AE$9:BH$9,0),"-"))</f>
        <v>/</v>
      </c>
      <c r="B39" s="163" t="str">
        <f>IF(C39&gt;=24.4,$B$48,IF(C39&lt;=0,"--",IF(C39&gt;=18.4,$B$49,IF(C39&lt;=18.3,$B$50))))</f>
        <v>--</v>
      </c>
      <c r="C39" s="159">
        <f>IF(ISBLANK(E39),(AC39+AD39),0)</f>
        <v>0</v>
      </c>
      <c r="D39" s="125"/>
      <c r="E39" s="63"/>
      <c r="F39" s="70"/>
      <c r="G39" s="143"/>
      <c r="H39" s="84"/>
      <c r="I39" s="261"/>
      <c r="J39" s="143"/>
      <c r="K39" s="84"/>
      <c r="L39" s="84"/>
      <c r="M39" s="229">
        <f>SUM((SUM(J39:K39)/2)-L39)</f>
        <v>0</v>
      </c>
      <c r="N39" s="143"/>
      <c r="O39" s="84"/>
      <c r="P39" s="84"/>
      <c r="Q39" s="84"/>
      <c r="R39" s="84"/>
      <c r="S39" s="84"/>
      <c r="T39" s="153">
        <f>N39+O39</f>
        <v>0</v>
      </c>
      <c r="U39" s="153">
        <f>+P39+Q39+R39</f>
        <v>0</v>
      </c>
      <c r="V39" s="154">
        <f>SUM(T39+U39)-S39</f>
        <v>0</v>
      </c>
      <c r="W39" s="127">
        <f t="shared" si="8"/>
        <v>0</v>
      </c>
      <c r="X39" s="128">
        <f t="shared" si="9"/>
        <v>0</v>
      </c>
      <c r="Y39" s="133">
        <f t="shared" si="10"/>
        <v>0</v>
      </c>
      <c r="Z39" s="130">
        <f t="shared" si="11"/>
        <v>0</v>
      </c>
      <c r="AA39" s="131">
        <f t="shared" si="12"/>
        <v>0</v>
      </c>
      <c r="AB39" s="132">
        <f t="shared" si="13"/>
        <v>0</v>
      </c>
      <c r="AC39" s="139">
        <f t="shared" si="2"/>
        <v>0</v>
      </c>
      <c r="AD39" s="138">
        <f t="shared" si="14"/>
        <v>0</v>
      </c>
    </row>
    <row r="40" spans="1:30" s="16" customFormat="1" ht="19.5" customHeight="1">
      <c r="A40" s="161" t="str">
        <f>IF(ISBLANK(D40),"/",IF(ISBLANK(E40),MATCH(C40,AE$9:BH$9,0),"-"))</f>
        <v>/</v>
      </c>
      <c r="B40" s="163" t="str">
        <f>IF(C40&gt;=24.4,$B$48,IF(C40&lt;=0,"--",IF(C40&gt;=18.4,$B$49,IF(C40&lt;=18.3,$B$50))))</f>
        <v>--</v>
      </c>
      <c r="C40" s="159">
        <f>IF(ISBLANK(E40),(AC40+AD40),0)</f>
        <v>0</v>
      </c>
      <c r="D40" s="125"/>
      <c r="E40" s="63"/>
      <c r="F40" s="70"/>
      <c r="G40" s="143"/>
      <c r="H40" s="84"/>
      <c r="I40" s="261"/>
      <c r="J40" s="143"/>
      <c r="K40" s="84"/>
      <c r="L40" s="84"/>
      <c r="M40" s="229">
        <f>SUM((SUM(J40:K40)/2)-L40)</f>
        <v>0</v>
      </c>
      <c r="N40" s="143"/>
      <c r="O40" s="84"/>
      <c r="P40" s="84"/>
      <c r="Q40" s="84"/>
      <c r="R40" s="84"/>
      <c r="S40" s="84"/>
      <c r="T40" s="153">
        <f>N40+O40</f>
        <v>0</v>
      </c>
      <c r="U40" s="153">
        <f>+P40+Q40+R40</f>
        <v>0</v>
      </c>
      <c r="V40" s="154">
        <f>SUM(T40+U40)-S40</f>
        <v>0</v>
      </c>
      <c r="W40" s="127">
        <f t="shared" si="8"/>
        <v>0</v>
      </c>
      <c r="X40" s="128">
        <f t="shared" si="9"/>
        <v>0</v>
      </c>
      <c r="Y40" s="133">
        <f t="shared" si="10"/>
        <v>0</v>
      </c>
      <c r="Z40" s="130">
        <f t="shared" si="11"/>
        <v>0</v>
      </c>
      <c r="AA40" s="131">
        <f t="shared" si="12"/>
        <v>0</v>
      </c>
      <c r="AB40" s="132">
        <f t="shared" si="13"/>
        <v>0</v>
      </c>
      <c r="AC40" s="139">
        <f t="shared" si="2"/>
        <v>0</v>
      </c>
      <c r="AD40" s="138">
        <f t="shared" si="14"/>
        <v>0</v>
      </c>
    </row>
    <row r="41" spans="1:30" s="16" customFormat="1" ht="19.5" customHeight="1">
      <c r="A41" s="161" t="str">
        <f>IF(ISBLANK(D41),"/",IF(ISBLANK(E41),MATCH(C41,AE$9:BH$9,0),"-"))</f>
        <v>/</v>
      </c>
      <c r="B41" s="163" t="str">
        <f>IF(C41&gt;=24.4,$B$48,IF(C41&lt;=0,"--",IF(C41&gt;=18.4,$B$49,IF(C41&lt;=18.3,$B$50))))</f>
        <v>--</v>
      </c>
      <c r="C41" s="159">
        <f>IF(ISBLANK(E41),(AC41+AD41),0)</f>
        <v>0</v>
      </c>
      <c r="D41" s="125"/>
      <c r="E41" s="63"/>
      <c r="F41" s="70"/>
      <c r="G41" s="143"/>
      <c r="H41" s="84"/>
      <c r="I41" s="261"/>
      <c r="J41" s="143"/>
      <c r="K41" s="84"/>
      <c r="L41" s="84"/>
      <c r="M41" s="229">
        <f>SUM((SUM(J41:K41)/2)-L41)</f>
        <v>0</v>
      </c>
      <c r="N41" s="143"/>
      <c r="O41" s="84"/>
      <c r="P41" s="84"/>
      <c r="Q41" s="84"/>
      <c r="R41" s="84"/>
      <c r="S41" s="84"/>
      <c r="T41" s="153">
        <f>N41+O41</f>
        <v>0</v>
      </c>
      <c r="U41" s="153">
        <f>+P41+Q41+R41</f>
        <v>0</v>
      </c>
      <c r="V41" s="154">
        <f>SUM(T41+U41)-S41</f>
        <v>0</v>
      </c>
      <c r="W41" s="127">
        <f t="shared" si="8"/>
        <v>0</v>
      </c>
      <c r="X41" s="128">
        <f t="shared" si="9"/>
        <v>0</v>
      </c>
      <c r="Y41" s="133">
        <f t="shared" si="10"/>
        <v>0</v>
      </c>
      <c r="Z41" s="130">
        <f t="shared" si="11"/>
        <v>0</v>
      </c>
      <c r="AA41" s="131">
        <f t="shared" si="12"/>
        <v>0</v>
      </c>
      <c r="AB41" s="132">
        <f t="shared" si="13"/>
        <v>0</v>
      </c>
      <c r="AC41" s="139">
        <f t="shared" si="2"/>
        <v>0</v>
      </c>
      <c r="AD41" s="138">
        <f t="shared" si="14"/>
        <v>0</v>
      </c>
    </row>
    <row r="42" spans="1:30" s="16" customFormat="1" ht="19.5" customHeight="1" thickBot="1">
      <c r="A42" s="161" t="str">
        <f>IF(ISBLANK(D42),"/",IF(ISBLANK(E42),MATCH(C42,AE$9:BH$9,0),"-"))</f>
        <v>/</v>
      </c>
      <c r="B42" s="163" t="str">
        <f>IF(C42&gt;=24.4,$B$48,IF(C42&lt;=0,"--",IF(C42&gt;=18.4,$B$49,IF(C42&lt;=18.3,$B$50))))</f>
        <v>--</v>
      </c>
      <c r="C42" s="159">
        <f>IF(ISBLANK(E42),(AC42+AD42),0)</f>
        <v>0</v>
      </c>
      <c r="D42" s="167"/>
      <c r="E42" s="106"/>
      <c r="F42" s="107"/>
      <c r="G42" s="145"/>
      <c r="H42" s="113"/>
      <c r="I42" s="262"/>
      <c r="J42" s="145"/>
      <c r="K42" s="113"/>
      <c r="L42" s="113"/>
      <c r="M42" s="229">
        <f>SUM((SUM(J42:K42)/2)-L42)</f>
        <v>0</v>
      </c>
      <c r="N42" s="145"/>
      <c r="O42" s="113"/>
      <c r="P42" s="113"/>
      <c r="Q42" s="113"/>
      <c r="R42" s="113"/>
      <c r="S42" s="113"/>
      <c r="T42" s="155">
        <f>N42+O42</f>
        <v>0</v>
      </c>
      <c r="U42" s="155">
        <f>+P42+Q42+R42</f>
        <v>0</v>
      </c>
      <c r="V42" s="156">
        <f>SUM(T42+U42)-S42</f>
        <v>0</v>
      </c>
      <c r="W42" s="127">
        <f t="shared" si="8"/>
        <v>0</v>
      </c>
      <c r="X42" s="128">
        <f t="shared" si="9"/>
        <v>0</v>
      </c>
      <c r="Y42" s="134">
        <f t="shared" si="10"/>
        <v>0</v>
      </c>
      <c r="Z42" s="130">
        <f t="shared" si="11"/>
        <v>0</v>
      </c>
      <c r="AA42" s="131">
        <f t="shared" si="12"/>
        <v>0</v>
      </c>
      <c r="AB42" s="132">
        <f t="shared" si="13"/>
        <v>0</v>
      </c>
      <c r="AC42" s="140">
        <f t="shared" si="2"/>
        <v>0</v>
      </c>
      <c r="AD42" s="138">
        <f t="shared" si="14"/>
        <v>0</v>
      </c>
    </row>
    <row r="43" spans="1:30" s="16" customFormat="1" ht="15.75">
      <c r="A43" s="115"/>
      <c r="B43" s="115"/>
      <c r="C43" s="116">
        <v>0</v>
      </c>
      <c r="D43" s="116">
        <v>0</v>
      </c>
      <c r="E43" s="116">
        <v>0</v>
      </c>
      <c r="F43" s="116">
        <v>0</v>
      </c>
      <c r="G43" s="117"/>
      <c r="H43" s="117"/>
      <c r="I43" s="117"/>
      <c r="J43" s="117"/>
      <c r="K43" s="117"/>
      <c r="L43" s="117"/>
      <c r="M43" s="118"/>
      <c r="N43" s="117"/>
      <c r="O43" s="117"/>
      <c r="P43" s="117"/>
      <c r="Q43" s="117"/>
      <c r="R43" s="117"/>
      <c r="S43" s="115"/>
      <c r="T43" s="126"/>
      <c r="U43" s="117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1:23" s="16" customFormat="1" ht="15">
      <c r="A44" s="221" t="s">
        <v>107</v>
      </c>
      <c r="B44" s="220"/>
      <c r="C44" s="220"/>
      <c r="E44" s="121"/>
      <c r="M44" s="122"/>
      <c r="S44" s="120"/>
      <c r="T44" s="126"/>
      <c r="V44" s="123"/>
      <c r="W44" s="124"/>
    </row>
    <row r="45" spans="1:23" s="16" customFormat="1" ht="15">
      <c r="A45" s="221" t="s">
        <v>108</v>
      </c>
      <c r="B45" s="220"/>
      <c r="C45" s="220"/>
      <c r="E45" s="121"/>
      <c r="M45" s="122"/>
      <c r="S45" s="120"/>
      <c r="T45" s="126"/>
      <c r="V45" s="123"/>
      <c r="W45" s="124"/>
    </row>
    <row r="46" spans="1:23" s="16" customFormat="1" ht="15">
      <c r="A46" s="221" t="s">
        <v>109</v>
      </c>
      <c r="B46" s="220"/>
      <c r="C46" s="220"/>
      <c r="E46" s="121"/>
      <c r="M46" s="122"/>
      <c r="S46" s="120"/>
      <c r="T46" s="126"/>
      <c r="V46" s="123"/>
      <c r="W46" s="124"/>
    </row>
    <row r="48" ht="15.75">
      <c r="B48" s="222" t="s">
        <v>99</v>
      </c>
    </row>
    <row r="49" ht="15.75">
      <c r="B49" s="223" t="s">
        <v>100</v>
      </c>
    </row>
    <row r="50" ht="15.75">
      <c r="B50" s="224" t="s">
        <v>101</v>
      </c>
    </row>
  </sheetData>
  <sheetProtection selectLockedCells="1" selectUnlockedCells="1"/>
  <mergeCells count="30">
    <mergeCell ref="F1:V1"/>
    <mergeCell ref="G2:V2"/>
    <mergeCell ref="G4:K4"/>
    <mergeCell ref="L4:M4"/>
    <mergeCell ref="N4:V4"/>
    <mergeCell ref="G9:V9"/>
    <mergeCell ref="W9:X10"/>
    <mergeCell ref="Y9:AB9"/>
    <mergeCell ref="AC9:AC11"/>
    <mergeCell ref="N11:O11"/>
    <mergeCell ref="P11:R11"/>
    <mergeCell ref="S11:S12"/>
    <mergeCell ref="Y10:Z10"/>
    <mergeCell ref="T11:V11"/>
    <mergeCell ref="N10:V10"/>
    <mergeCell ref="W6:AB6"/>
    <mergeCell ref="W8:AB8"/>
    <mergeCell ref="AD9:AD11"/>
    <mergeCell ref="AA10:AB10"/>
    <mergeCell ref="AC8:AD8"/>
    <mergeCell ref="G10:I11"/>
    <mergeCell ref="J10:M11"/>
    <mergeCell ref="W4:AB4"/>
    <mergeCell ref="A10:A12"/>
    <mergeCell ref="B10:B12"/>
    <mergeCell ref="C10:C12"/>
    <mergeCell ref="D10:D12"/>
    <mergeCell ref="E10:E12"/>
    <mergeCell ref="F10:F12"/>
    <mergeCell ref="A6:C6"/>
  </mergeCells>
  <conditionalFormatting sqref="B13:B30">
    <cfRule type="cellIs" priority="1" dxfId="8" operator="equal" stopIfTrue="1">
      <formula>$B$48</formula>
    </cfRule>
    <cfRule type="cellIs" priority="2" dxfId="11" operator="equal" stopIfTrue="1">
      <formula>$B$49</formula>
    </cfRule>
    <cfRule type="cellIs" priority="3" dxfId="10" operator="equal" stopIfTrue="1">
      <formula>$B$50</formula>
    </cfRule>
  </conditionalFormatting>
  <printOptions horizontalCentered="1"/>
  <pageMargins left="0.19652777777777777" right="0.19652777777777777" top="0.3541666666666667" bottom="0.43333333333333335" header="0.5118055555555555" footer="0.15763888888888888"/>
  <pageSetup fitToHeight="0" fitToWidth="1" horizontalDpi="300" verticalDpi="300" orientation="landscape" paperSize="9" scale="52" r:id="rId2"/>
  <headerFooter alignWithMargins="0">
    <oddFooter>&amp;C&amp;P/&amp;N&amp;R&amp;D</oddFooter>
  </headerFooter>
  <ignoredErrors>
    <ignoredError sqref="M31:M42 T31:U42 V31:V42 C31:C42 Z13:AD42 W13:Y42 A31:A42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BK50"/>
  <sheetViews>
    <sheetView showZeros="0" zoomScalePageLayoutView="0" workbookViewId="0" topLeftCell="A4">
      <selection activeCell="A13" sqref="A13:V24"/>
    </sheetView>
  </sheetViews>
  <sheetFormatPr defaultColWidth="11.421875" defaultRowHeight="12.75"/>
  <cols>
    <col min="1" max="1" width="9.421875" style="1" customWidth="1"/>
    <col min="2" max="2" width="14.7109375" style="1" bestFit="1" customWidth="1"/>
    <col min="3" max="3" width="9.7109375" style="2" customWidth="1"/>
    <col min="4" max="4" width="12.7109375" style="3" customWidth="1"/>
    <col min="5" max="5" width="9.57421875" style="3" customWidth="1"/>
    <col min="6" max="6" width="25.7109375" style="4" customWidth="1"/>
    <col min="7" max="7" width="7.421875" style="5" customWidth="1"/>
    <col min="8" max="8" width="5.57421875" style="5" customWidth="1"/>
    <col min="9" max="9" width="7.421875" style="5" customWidth="1"/>
    <col min="10" max="10" width="6.140625" style="5" customWidth="1"/>
    <col min="11" max="11" width="6.00390625" style="5" customWidth="1"/>
    <col min="12" max="12" width="7.421875" style="5" customWidth="1"/>
    <col min="13" max="13" width="7.421875" style="6" customWidth="1"/>
    <col min="14" max="14" width="7.28125" style="5" customWidth="1"/>
    <col min="15" max="15" width="7.00390625" style="5" customWidth="1"/>
    <col min="16" max="16" width="6.57421875" style="5" customWidth="1"/>
    <col min="17" max="17" width="6.421875" style="5" customWidth="1"/>
    <col min="18" max="18" width="6.7109375" style="5" customWidth="1"/>
    <col min="19" max="19" width="7.421875" style="1" customWidth="1"/>
    <col min="20" max="21" width="7.421875" style="5" customWidth="1"/>
    <col min="22" max="22" width="7.421875" style="7" customWidth="1"/>
    <col min="23" max="23" width="10.7109375" style="8" customWidth="1"/>
    <col min="24" max="24" width="10.7109375" style="5" customWidth="1"/>
    <col min="25" max="28" width="10.57421875" style="5" customWidth="1"/>
    <col min="29" max="16384" width="11.421875" style="5" customWidth="1"/>
  </cols>
  <sheetData>
    <row r="1" spans="1:30" s="12" customFormat="1" ht="30" customHeight="1">
      <c r="A1" s="9"/>
      <c r="B1" s="9"/>
      <c r="C1" s="9"/>
      <c r="D1" s="9"/>
      <c r="E1" s="9"/>
      <c r="F1" s="448" t="s">
        <v>0</v>
      </c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393"/>
      <c r="X1" s="393"/>
      <c r="Y1" s="393"/>
      <c r="Z1" s="393"/>
      <c r="AA1" s="393"/>
      <c r="AB1" s="393"/>
      <c r="AC1" s="11"/>
      <c r="AD1" s="11"/>
    </row>
    <row r="2" spans="1:30" ht="19.5">
      <c r="A2" s="13"/>
      <c r="B2" s="13"/>
      <c r="C2" s="13"/>
      <c r="D2" s="13"/>
      <c r="E2" s="13"/>
      <c r="F2" s="14" t="s">
        <v>1</v>
      </c>
      <c r="G2" s="394" t="s">
        <v>65</v>
      </c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C2" s="16"/>
      <c r="AD2" s="16"/>
    </row>
    <row r="3" spans="1:30" ht="10.5" customHeight="1">
      <c r="A3" s="13"/>
      <c r="B3" s="13"/>
      <c r="C3" s="13"/>
      <c r="D3" s="13"/>
      <c r="E3" s="13"/>
      <c r="F3" s="1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AC3" s="16"/>
      <c r="AD3" s="16"/>
    </row>
    <row r="4" spans="1:30" ht="19.5">
      <c r="A4" s="18"/>
      <c r="B4" s="18"/>
      <c r="C4" s="18"/>
      <c r="D4" s="18"/>
      <c r="E4" s="18"/>
      <c r="F4" s="19" t="s">
        <v>3</v>
      </c>
      <c r="G4" s="395" t="s">
        <v>49</v>
      </c>
      <c r="H4" s="395"/>
      <c r="I4" s="395"/>
      <c r="J4" s="395"/>
      <c r="K4" s="395"/>
      <c r="L4" s="396" t="s">
        <v>5</v>
      </c>
      <c r="M4" s="396"/>
      <c r="N4" s="397">
        <v>41427</v>
      </c>
      <c r="O4" s="397"/>
      <c r="P4" s="397"/>
      <c r="Q4" s="397"/>
      <c r="R4" s="397"/>
      <c r="S4" s="397"/>
      <c r="T4" s="397"/>
      <c r="U4" s="397"/>
      <c r="V4" s="397"/>
      <c r="W4" s="386"/>
      <c r="X4" s="386"/>
      <c r="Y4" s="386"/>
      <c r="Z4" s="386"/>
      <c r="AA4" s="386"/>
      <c r="AB4" s="386"/>
      <c r="AC4" s="16"/>
      <c r="AD4" s="16"/>
    </row>
    <row r="5" spans="3:22" ht="31.5" customHeight="1">
      <c r="C5" s="21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6"/>
      <c r="R5" s="26"/>
      <c r="S5" s="26"/>
      <c r="T5" s="24"/>
      <c r="U5" s="24"/>
      <c r="V5" s="27"/>
    </row>
    <row r="6" spans="1:63" ht="21" thickBot="1">
      <c r="A6" s="433" t="s">
        <v>6</v>
      </c>
      <c r="B6" s="433"/>
      <c r="C6" s="433"/>
      <c r="E6" s="29"/>
      <c r="F6" s="30" t="s">
        <v>36</v>
      </c>
      <c r="G6" s="31"/>
      <c r="H6" s="31"/>
      <c r="I6" s="148" t="s">
        <v>63</v>
      </c>
      <c r="J6" s="148"/>
      <c r="K6" s="148"/>
      <c r="L6" s="148"/>
      <c r="M6" s="148"/>
      <c r="N6" s="148"/>
      <c r="O6" s="31"/>
      <c r="P6" s="31"/>
      <c r="Q6" s="31"/>
      <c r="R6" s="31"/>
      <c r="S6" s="31"/>
      <c r="T6" s="31"/>
      <c r="U6" s="31"/>
      <c r="V6" s="31"/>
      <c r="W6" s="412" t="s">
        <v>8</v>
      </c>
      <c r="X6" s="412"/>
      <c r="Y6" s="412"/>
      <c r="Z6" s="412"/>
      <c r="AA6" s="412"/>
      <c r="AB6" s="412"/>
      <c r="AE6" s="32" t="s">
        <v>9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</row>
    <row r="7" spans="1:63" ht="21.75" thickBot="1" thickTop="1">
      <c r="A7" s="91"/>
      <c r="B7" s="91"/>
      <c r="C7" s="91"/>
      <c r="E7" s="29"/>
      <c r="F7" s="141"/>
      <c r="G7" s="31"/>
      <c r="H7" s="31"/>
      <c r="I7" s="149" t="s">
        <v>64</v>
      </c>
      <c r="J7" s="150"/>
      <c r="K7" s="150"/>
      <c r="L7" s="150"/>
      <c r="M7" s="150"/>
      <c r="N7" s="150"/>
      <c r="O7" s="31"/>
      <c r="P7" s="31"/>
      <c r="Q7" s="31"/>
      <c r="R7" s="31"/>
      <c r="S7" s="31"/>
      <c r="T7" s="31"/>
      <c r="U7" s="31"/>
      <c r="V7" s="31"/>
      <c r="W7" s="142"/>
      <c r="X7" s="142"/>
      <c r="Y7" s="142"/>
      <c r="Z7" s="142"/>
      <c r="AA7" s="142"/>
      <c r="AB7" s="14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</row>
    <row r="8" spans="1:63" ht="18" customHeight="1" thickBot="1" thickTop="1">
      <c r="A8" s="33" t="s">
        <v>120</v>
      </c>
      <c r="B8" s="33"/>
      <c r="C8" s="21"/>
      <c r="E8" s="34"/>
      <c r="F8" s="5"/>
      <c r="M8" s="5"/>
      <c r="O8" s="35"/>
      <c r="P8" s="36"/>
      <c r="Q8" s="36"/>
      <c r="R8" s="36"/>
      <c r="S8" s="36"/>
      <c r="V8" s="8"/>
      <c r="W8" s="413" t="s">
        <v>95</v>
      </c>
      <c r="X8" s="413"/>
      <c r="Y8" s="413"/>
      <c r="Z8" s="413"/>
      <c r="AA8" s="413"/>
      <c r="AB8" s="413"/>
      <c r="AC8" s="414" t="s">
        <v>10</v>
      </c>
      <c r="AD8" s="414"/>
      <c r="AE8" s="37">
        <v>1</v>
      </c>
      <c r="AF8" s="37">
        <v>2</v>
      </c>
      <c r="AG8" s="37">
        <v>3</v>
      </c>
      <c r="AH8" s="37">
        <v>4</v>
      </c>
      <c r="AI8" s="37">
        <v>5</v>
      </c>
      <c r="AJ8" s="37">
        <v>6</v>
      </c>
      <c r="AK8" s="37">
        <v>7</v>
      </c>
      <c r="AL8" s="37">
        <v>8</v>
      </c>
      <c r="AM8" s="37">
        <v>9</v>
      </c>
      <c r="AN8" s="37">
        <v>10</v>
      </c>
      <c r="AO8" s="37">
        <v>11</v>
      </c>
      <c r="AP8" s="37">
        <v>12</v>
      </c>
      <c r="AQ8" s="37">
        <v>13</v>
      </c>
      <c r="AR8" s="37">
        <v>14</v>
      </c>
      <c r="AS8" s="37">
        <v>15</v>
      </c>
      <c r="AT8" s="37">
        <v>16</v>
      </c>
      <c r="AU8" s="37">
        <v>17</v>
      </c>
      <c r="AV8" s="37">
        <v>18</v>
      </c>
      <c r="AW8" s="37">
        <v>19</v>
      </c>
      <c r="AX8" s="37">
        <v>20</v>
      </c>
      <c r="AY8" s="37">
        <v>21</v>
      </c>
      <c r="AZ8" s="37">
        <v>22</v>
      </c>
      <c r="BA8" s="37">
        <v>23</v>
      </c>
      <c r="BB8" s="37">
        <v>24</v>
      </c>
      <c r="BC8" s="37">
        <v>25</v>
      </c>
      <c r="BD8" s="37">
        <v>26</v>
      </c>
      <c r="BE8" s="37">
        <v>27</v>
      </c>
      <c r="BF8" s="37">
        <v>28</v>
      </c>
      <c r="BG8" s="37">
        <v>29</v>
      </c>
      <c r="BH8" s="37">
        <v>30</v>
      </c>
      <c r="BI8" s="37">
        <v>31</v>
      </c>
      <c r="BJ8" s="37">
        <v>32</v>
      </c>
      <c r="BK8" s="37">
        <v>33</v>
      </c>
    </row>
    <row r="9" spans="1:63" s="4" customFormat="1" ht="17.25" thickBot="1" thickTop="1">
      <c r="A9" s="38"/>
      <c r="B9" s="38"/>
      <c r="C9" s="39"/>
      <c r="D9" s="40"/>
      <c r="E9" s="40"/>
      <c r="F9" s="40"/>
      <c r="G9" s="402" t="s">
        <v>37</v>
      </c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15" t="s">
        <v>13</v>
      </c>
      <c r="X9" s="415"/>
      <c r="Y9" s="416" t="s">
        <v>14</v>
      </c>
      <c r="Z9" s="416"/>
      <c r="AA9" s="416"/>
      <c r="AB9" s="416"/>
      <c r="AC9" s="417" t="s">
        <v>34</v>
      </c>
      <c r="AD9" s="420" t="s">
        <v>35</v>
      </c>
      <c r="AE9" s="37">
        <f>LARGE($C$13:$C$43,1)</f>
        <v>31.2</v>
      </c>
      <c r="AF9" s="37">
        <f>LARGE($C$13:$C$43,2)</f>
        <v>28.8</v>
      </c>
      <c r="AG9" s="37">
        <f>LARGE($C$13:$C$43,3)</f>
        <v>28.45</v>
      </c>
      <c r="AH9" s="37">
        <f>LARGE($C$13:$C$43,4)</f>
        <v>27.9</v>
      </c>
      <c r="AI9" s="37">
        <f>LARGE($C$13:$C$43,5)</f>
        <v>27.5</v>
      </c>
      <c r="AJ9" s="37">
        <f>LARGE($C$13:$C$43,6)</f>
        <v>27.35</v>
      </c>
      <c r="AK9" s="37">
        <f>LARGE($C$13:$C$43,7)</f>
        <v>26.85</v>
      </c>
      <c r="AL9" s="37">
        <f>LARGE($C$13:$C$43,8)</f>
        <v>25</v>
      </c>
      <c r="AM9" s="37">
        <f>LARGE($C$13:$C$43,9)</f>
        <v>24</v>
      </c>
      <c r="AN9" s="37">
        <f>LARGE($C$13:$C$43,10)</f>
        <v>23.8</v>
      </c>
      <c r="AO9" s="37">
        <f>LARGE($C$13:$C$43,11)</f>
        <v>21.8</v>
      </c>
      <c r="AP9" s="37">
        <f>LARGE($C$13:$C$43,12)</f>
        <v>19</v>
      </c>
      <c r="AQ9" s="37">
        <f>LARGE($C$13:$C$43,13)</f>
        <v>0</v>
      </c>
      <c r="AR9" s="37">
        <f>LARGE($C$13:$C$43,14)</f>
        <v>0</v>
      </c>
      <c r="AS9" s="37">
        <f>LARGE($C$13:$C$43,15)</f>
        <v>0</v>
      </c>
      <c r="AT9" s="37">
        <f>LARGE($C$13:$C$43,16)</f>
        <v>0</v>
      </c>
      <c r="AU9" s="37">
        <f>LARGE($C$13:$C$43,17)</f>
        <v>0</v>
      </c>
      <c r="AV9" s="37">
        <f>LARGE($C$13:$C$43,18)</f>
        <v>0</v>
      </c>
      <c r="AW9" s="37">
        <f>LARGE($C$13:$C$43,19)</f>
        <v>0</v>
      </c>
      <c r="AX9" s="37">
        <f>LARGE($C$13:$C$43,20)</f>
        <v>0</v>
      </c>
      <c r="AY9" s="37">
        <f>LARGE($C$13:$C$43,21)</f>
        <v>0</v>
      </c>
      <c r="AZ9" s="37">
        <f>LARGE($C$13:$C$43,22)</f>
        <v>0</v>
      </c>
      <c r="BA9" s="37">
        <f>LARGE($C$13:$C$43,23)</f>
        <v>0</v>
      </c>
      <c r="BB9" s="37">
        <f>LARGE($C$13:$C$43,24)</f>
        <v>0</v>
      </c>
      <c r="BC9" s="37">
        <f>LARGE($C$13:$C$43,25)</f>
        <v>0</v>
      </c>
      <c r="BD9" s="37">
        <f>LARGE($C$13:$C$43,26)</f>
        <v>0</v>
      </c>
      <c r="BE9" s="37">
        <f>LARGE($C$13:$C$43,27)</f>
        <v>0</v>
      </c>
      <c r="BF9" s="37">
        <f>LARGE($C$13:$C$43,28)</f>
        <v>0</v>
      </c>
      <c r="BG9" s="37">
        <f>LARGE($C$13:$C$43,29)</f>
        <v>0</v>
      </c>
      <c r="BH9" s="37">
        <f>LARGE($C$13:$C$43,30)</f>
        <v>0</v>
      </c>
      <c r="BI9" s="37">
        <f>LARGE($C$13:$C$43,31)</f>
        <v>0</v>
      </c>
      <c r="BJ9" s="37" t="e">
        <f>LARGE($C$13:$C$43,32)</f>
        <v>#NUM!</v>
      </c>
      <c r="BK9" s="37" t="e">
        <f>LARGE($C$13:$C$43,33)</f>
        <v>#NUM!</v>
      </c>
    </row>
    <row r="10" spans="1:63" s="4" customFormat="1" ht="12.75" customHeight="1" thickBot="1" thickTop="1">
      <c r="A10" s="374" t="s">
        <v>121</v>
      </c>
      <c r="B10" s="374" t="s">
        <v>98</v>
      </c>
      <c r="C10" s="408" t="s">
        <v>72</v>
      </c>
      <c r="D10" s="370" t="s">
        <v>124</v>
      </c>
      <c r="E10" s="370" t="s">
        <v>71</v>
      </c>
      <c r="F10" s="374" t="s">
        <v>21</v>
      </c>
      <c r="G10" s="421" t="s">
        <v>16</v>
      </c>
      <c r="H10" s="422"/>
      <c r="I10" s="423"/>
      <c r="J10" s="427" t="s">
        <v>113</v>
      </c>
      <c r="K10" s="428"/>
      <c r="L10" s="428"/>
      <c r="M10" s="429"/>
      <c r="N10" s="445" t="s">
        <v>17</v>
      </c>
      <c r="O10" s="446"/>
      <c r="P10" s="446"/>
      <c r="Q10" s="446"/>
      <c r="R10" s="446"/>
      <c r="S10" s="446"/>
      <c r="T10" s="446"/>
      <c r="U10" s="446"/>
      <c r="V10" s="447"/>
      <c r="W10" s="415"/>
      <c r="X10" s="415"/>
      <c r="Y10" s="441" t="s">
        <v>19</v>
      </c>
      <c r="Z10" s="441"/>
      <c r="AA10" s="434" t="s">
        <v>20</v>
      </c>
      <c r="AB10" s="434"/>
      <c r="AC10" s="417"/>
      <c r="AD10" s="420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</row>
    <row r="11" spans="1:63" s="4" customFormat="1" ht="13.5" thickTop="1">
      <c r="A11" s="375"/>
      <c r="B11" s="375"/>
      <c r="C11" s="409"/>
      <c r="D11" s="371"/>
      <c r="E11" s="371"/>
      <c r="F11" s="375"/>
      <c r="G11" s="424"/>
      <c r="H11" s="425"/>
      <c r="I11" s="426"/>
      <c r="J11" s="430"/>
      <c r="K11" s="431"/>
      <c r="L11" s="431"/>
      <c r="M11" s="432"/>
      <c r="N11" s="435" t="s">
        <v>22</v>
      </c>
      <c r="O11" s="436"/>
      <c r="P11" s="437" t="s">
        <v>23</v>
      </c>
      <c r="Q11" s="438"/>
      <c r="R11" s="436"/>
      <c r="S11" s="439" t="s">
        <v>24</v>
      </c>
      <c r="T11" s="442" t="s">
        <v>25</v>
      </c>
      <c r="U11" s="443"/>
      <c r="V11" s="444"/>
      <c r="W11" s="43">
        <v>0.5</v>
      </c>
      <c r="X11" s="44">
        <v>0.5</v>
      </c>
      <c r="Y11" s="41">
        <v>1</v>
      </c>
      <c r="Z11" s="45">
        <v>0.5</v>
      </c>
      <c r="AA11" s="45">
        <v>1</v>
      </c>
      <c r="AB11" s="42">
        <v>0.5</v>
      </c>
      <c r="AC11" s="417"/>
      <c r="AD11" s="420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</row>
    <row r="12" spans="1:63" s="4" customFormat="1" ht="47.25" customHeight="1" thickBot="1">
      <c r="A12" s="369"/>
      <c r="B12" s="369"/>
      <c r="C12" s="410"/>
      <c r="D12" s="372"/>
      <c r="E12" s="372"/>
      <c r="F12" s="369"/>
      <c r="G12" s="311" t="s">
        <v>70</v>
      </c>
      <c r="H12" s="312" t="s">
        <v>51</v>
      </c>
      <c r="I12" s="298" t="s">
        <v>52</v>
      </c>
      <c r="J12" s="180" t="s">
        <v>67</v>
      </c>
      <c r="K12" s="324" t="s">
        <v>68</v>
      </c>
      <c r="L12" s="324" t="s">
        <v>24</v>
      </c>
      <c r="M12" s="298" t="s">
        <v>69</v>
      </c>
      <c r="N12" s="180" t="s">
        <v>56</v>
      </c>
      <c r="O12" s="324" t="s">
        <v>57</v>
      </c>
      <c r="P12" s="324" t="s">
        <v>58</v>
      </c>
      <c r="Q12" s="324" t="s">
        <v>59</v>
      </c>
      <c r="R12" s="324" t="s">
        <v>60</v>
      </c>
      <c r="S12" s="440"/>
      <c r="T12" s="49" t="s">
        <v>53</v>
      </c>
      <c r="U12" s="50" t="s">
        <v>54</v>
      </c>
      <c r="V12" s="46" t="s">
        <v>55</v>
      </c>
      <c r="W12" s="54" t="s">
        <v>27</v>
      </c>
      <c r="X12" s="55" t="s">
        <v>28</v>
      </c>
      <c r="Y12" s="56" t="s">
        <v>27</v>
      </c>
      <c r="Z12" s="57" t="s">
        <v>28</v>
      </c>
      <c r="AA12" s="57" t="s">
        <v>27</v>
      </c>
      <c r="AB12" s="58" t="s">
        <v>28</v>
      </c>
      <c r="AC12" s="59" t="s">
        <v>26</v>
      </c>
      <c r="AD12" s="60" t="s">
        <v>26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</row>
    <row r="13" spans="1:34" s="16" customFormat="1" ht="19.5" customHeight="1">
      <c r="A13" s="157">
        <f aca="true" t="shared" si="0" ref="A13:A24">IF(ISBLANK(D13),"/",IF(ISBLANK(E13),MATCH(C13,AE$9:BK$9,0),"-"))</f>
        <v>8</v>
      </c>
      <c r="B13" s="157" t="str">
        <f>IF(C13&gt;=28.5,$F$48,IF(C13&lt;=0,"--",IF(C13&gt;=21.5,$F$49,IF(C13&lt;=21.4,$F$50))))</f>
        <v>ARGENT</v>
      </c>
      <c r="C13" s="162">
        <f>IF(ISBLANK(E13),(AC13+AD13),0)</f>
        <v>25</v>
      </c>
      <c r="D13" s="357" t="s">
        <v>135</v>
      </c>
      <c r="E13" s="96"/>
      <c r="F13" s="358" t="s">
        <v>136</v>
      </c>
      <c r="G13" s="98">
        <v>8</v>
      </c>
      <c r="H13" s="99">
        <v>6</v>
      </c>
      <c r="I13" s="100">
        <v>11</v>
      </c>
      <c r="J13" s="237">
        <v>7.8</v>
      </c>
      <c r="K13" s="101">
        <v>8.2</v>
      </c>
      <c r="L13" s="101"/>
      <c r="M13" s="152">
        <f aca="true" t="shared" si="1" ref="M13:M24">SUM((SUM(J13:K13)/2)-L13)</f>
        <v>8</v>
      </c>
      <c r="N13" s="237">
        <v>3</v>
      </c>
      <c r="O13" s="101">
        <v>3</v>
      </c>
      <c r="P13" s="101">
        <v>3</v>
      </c>
      <c r="Q13" s="101">
        <v>4</v>
      </c>
      <c r="R13" s="101">
        <v>4</v>
      </c>
      <c r="S13" s="102"/>
      <c r="T13" s="151">
        <f aca="true" t="shared" si="2" ref="T13:T24">N13+O13</f>
        <v>6</v>
      </c>
      <c r="U13" s="151">
        <f>+P13+Q13+R13</f>
        <v>11</v>
      </c>
      <c r="V13" s="152">
        <f aca="true" t="shared" si="3" ref="V13:V24">SUM(T13+U13)-S13</f>
        <v>17</v>
      </c>
      <c r="W13" s="127">
        <f aca="true" t="shared" si="4" ref="W13:W42">IF(ABS(J13-K13)&gt;W$11+0.001,ABS(J13-K13),0)</f>
        <v>0</v>
      </c>
      <c r="X13" s="128">
        <f aca="true" t="shared" si="5" ref="X13:X42">IF(ABS(G13-AC13)&gt;X$11+0.001,ABS(G13-AC13),0)</f>
        <v>0</v>
      </c>
      <c r="Y13" s="133">
        <f aca="true" t="shared" si="6" ref="Y13:Y42">IF(ABS(N13-O13)&gt;Y$11+0.001,ABS(N13-O13),0)</f>
        <v>0</v>
      </c>
      <c r="Z13" s="130">
        <f aca="true" t="shared" si="7" ref="Z13:Z42">IF(ABS(H13-T13)&gt;Z$11+0.001,ABS(H13-T13),0)</f>
        <v>0</v>
      </c>
      <c r="AA13" s="131">
        <f aca="true" t="shared" si="8" ref="AA13:AA42">IF(ABS(P13-R13)&gt;AA$11+0.001,ABS(P13-R13),0)</f>
        <v>0</v>
      </c>
      <c r="AB13" s="132">
        <f aca="true" t="shared" si="9" ref="AB13:AB42">IF(ABS(I13-U13)&gt;AB$11+0.001,ABS(I13-U13),0)</f>
        <v>0</v>
      </c>
      <c r="AC13" s="139">
        <f aca="true" t="shared" si="10" ref="AC13:AC42">ROUND(IF($J13=0,0,(AVERAGE($J13:$K13))-$L13),2)</f>
        <v>8</v>
      </c>
      <c r="AD13" s="138">
        <f aca="true" t="shared" si="11" ref="AD13:AD42">ROUND(((T13+U13)-$S13),2)</f>
        <v>17</v>
      </c>
      <c r="AE13" s="104" t="s">
        <v>27</v>
      </c>
      <c r="AF13" s="104" t="s">
        <v>29</v>
      </c>
      <c r="AG13" s="104"/>
      <c r="AH13" s="105"/>
    </row>
    <row r="14" spans="1:34" s="16" customFormat="1" ht="19.5" customHeight="1">
      <c r="A14" s="163">
        <f t="shared" si="0"/>
        <v>4</v>
      </c>
      <c r="B14" s="163" t="str">
        <f aca="true" t="shared" si="12" ref="B14:B24">IF(C14&gt;=28.5,$F$48,IF(C14&lt;=0,"--",IF(C14&gt;=21.5,$F$49,IF(C14&lt;=21.4,$F$50))))</f>
        <v>ARGENT</v>
      </c>
      <c r="C14" s="164">
        <f aca="true" t="shared" si="13" ref="C14:C24">IF(ISBLANK(E14),(AC14+AD14),0)</f>
        <v>27.9</v>
      </c>
      <c r="D14" s="359" t="s">
        <v>137</v>
      </c>
      <c r="E14" s="63"/>
      <c r="F14" s="360" t="s">
        <v>138</v>
      </c>
      <c r="G14" s="79">
        <v>8</v>
      </c>
      <c r="H14" s="80">
        <v>8</v>
      </c>
      <c r="I14" s="81">
        <v>12</v>
      </c>
      <c r="J14" s="143">
        <v>8.4</v>
      </c>
      <c r="K14" s="84">
        <v>7.4</v>
      </c>
      <c r="L14" s="84"/>
      <c r="M14" s="154">
        <f t="shared" si="1"/>
        <v>7.9</v>
      </c>
      <c r="N14" s="143">
        <v>4</v>
      </c>
      <c r="O14" s="84">
        <v>4</v>
      </c>
      <c r="P14" s="84">
        <v>3</v>
      </c>
      <c r="Q14" s="84">
        <v>4</v>
      </c>
      <c r="R14" s="84">
        <v>5</v>
      </c>
      <c r="S14" s="85"/>
      <c r="T14" s="153">
        <f t="shared" si="2"/>
        <v>8</v>
      </c>
      <c r="U14" s="153">
        <f aca="true" t="shared" si="14" ref="U14:U24">+P14+Q14+R14</f>
        <v>12</v>
      </c>
      <c r="V14" s="154">
        <f t="shared" si="3"/>
        <v>20</v>
      </c>
      <c r="W14" s="127">
        <f t="shared" si="4"/>
        <v>1</v>
      </c>
      <c r="X14" s="128">
        <f t="shared" si="5"/>
        <v>0</v>
      </c>
      <c r="Y14" s="133">
        <f t="shared" si="6"/>
        <v>0</v>
      </c>
      <c r="Z14" s="130">
        <f t="shared" si="7"/>
        <v>0</v>
      </c>
      <c r="AA14" s="131">
        <f t="shared" si="8"/>
        <v>2</v>
      </c>
      <c r="AB14" s="132">
        <f t="shared" si="9"/>
        <v>0</v>
      </c>
      <c r="AC14" s="139">
        <f t="shared" si="10"/>
        <v>7.9</v>
      </c>
      <c r="AD14" s="138">
        <f t="shared" si="11"/>
        <v>20</v>
      </c>
      <c r="AE14" s="104" t="s">
        <v>30</v>
      </c>
      <c r="AF14" s="104" t="s">
        <v>31</v>
      </c>
      <c r="AG14" s="104"/>
      <c r="AH14" s="105"/>
    </row>
    <row r="15" spans="1:34" s="16" customFormat="1" ht="19.5" customHeight="1">
      <c r="A15" s="163">
        <f t="shared" si="0"/>
        <v>11</v>
      </c>
      <c r="B15" s="163" t="str">
        <f t="shared" si="12"/>
        <v>ARGENT</v>
      </c>
      <c r="C15" s="164">
        <f t="shared" si="13"/>
        <v>21.8</v>
      </c>
      <c r="D15" s="359" t="s">
        <v>139</v>
      </c>
      <c r="E15" s="63"/>
      <c r="F15" s="360" t="s">
        <v>140</v>
      </c>
      <c r="G15" s="79">
        <v>7.5</v>
      </c>
      <c r="H15" s="80">
        <v>5</v>
      </c>
      <c r="I15" s="81">
        <v>9</v>
      </c>
      <c r="J15" s="143">
        <v>7.8</v>
      </c>
      <c r="K15" s="84">
        <v>7.8</v>
      </c>
      <c r="L15" s="84"/>
      <c r="M15" s="154">
        <f t="shared" si="1"/>
        <v>7.8</v>
      </c>
      <c r="N15" s="143">
        <v>3</v>
      </c>
      <c r="O15" s="84">
        <v>2</v>
      </c>
      <c r="P15" s="84">
        <v>3</v>
      </c>
      <c r="Q15" s="84">
        <v>2</v>
      </c>
      <c r="R15" s="84">
        <v>4</v>
      </c>
      <c r="S15" s="85"/>
      <c r="T15" s="153">
        <f t="shared" si="2"/>
        <v>5</v>
      </c>
      <c r="U15" s="153">
        <f t="shared" si="14"/>
        <v>9</v>
      </c>
      <c r="V15" s="154">
        <f t="shared" si="3"/>
        <v>14</v>
      </c>
      <c r="W15" s="127">
        <f t="shared" si="4"/>
        <v>0</v>
      </c>
      <c r="X15" s="128">
        <f t="shared" si="5"/>
        <v>0</v>
      </c>
      <c r="Y15" s="133">
        <f t="shared" si="6"/>
        <v>0</v>
      </c>
      <c r="Z15" s="130">
        <f t="shared" si="7"/>
        <v>0</v>
      </c>
      <c r="AA15" s="131">
        <f t="shared" si="8"/>
        <v>0</v>
      </c>
      <c r="AB15" s="132">
        <f t="shared" si="9"/>
        <v>0</v>
      </c>
      <c r="AC15" s="139">
        <f t="shared" si="10"/>
        <v>7.8</v>
      </c>
      <c r="AD15" s="138">
        <f t="shared" si="11"/>
        <v>14</v>
      </c>
      <c r="AE15" s="104"/>
      <c r="AF15" s="104"/>
      <c r="AG15" s="104"/>
      <c r="AH15" s="105"/>
    </row>
    <row r="16" spans="1:34" s="16" customFormat="1" ht="19.5" customHeight="1">
      <c r="A16" s="163">
        <f t="shared" si="0"/>
        <v>10</v>
      </c>
      <c r="B16" s="163" t="str">
        <f t="shared" si="12"/>
        <v>ARGENT</v>
      </c>
      <c r="C16" s="164">
        <f t="shared" si="13"/>
        <v>23.8</v>
      </c>
      <c r="D16" s="359" t="s">
        <v>141</v>
      </c>
      <c r="E16" s="63"/>
      <c r="F16" s="360" t="s">
        <v>142</v>
      </c>
      <c r="G16" s="79">
        <v>7.5</v>
      </c>
      <c r="H16" s="80">
        <v>6</v>
      </c>
      <c r="I16" s="81">
        <v>10</v>
      </c>
      <c r="J16" s="143">
        <v>7.6</v>
      </c>
      <c r="K16" s="84">
        <v>8</v>
      </c>
      <c r="L16" s="84"/>
      <c r="M16" s="154">
        <f t="shared" si="1"/>
        <v>7.8</v>
      </c>
      <c r="N16" s="143">
        <v>2</v>
      </c>
      <c r="O16" s="84">
        <v>4</v>
      </c>
      <c r="P16" s="84">
        <v>4</v>
      </c>
      <c r="Q16" s="84">
        <v>3</v>
      </c>
      <c r="R16" s="84">
        <v>3</v>
      </c>
      <c r="S16" s="85"/>
      <c r="T16" s="153">
        <f t="shared" si="2"/>
        <v>6</v>
      </c>
      <c r="U16" s="153">
        <f t="shared" si="14"/>
        <v>10</v>
      </c>
      <c r="V16" s="154">
        <f t="shared" si="3"/>
        <v>16</v>
      </c>
      <c r="W16" s="127">
        <f t="shared" si="4"/>
        <v>0</v>
      </c>
      <c r="X16" s="128">
        <f t="shared" si="5"/>
        <v>0</v>
      </c>
      <c r="Y16" s="133">
        <f t="shared" si="6"/>
        <v>2</v>
      </c>
      <c r="Z16" s="130">
        <f t="shared" si="7"/>
        <v>0</v>
      </c>
      <c r="AA16" s="131">
        <f t="shared" si="8"/>
        <v>0</v>
      </c>
      <c r="AB16" s="132">
        <f t="shared" si="9"/>
        <v>0</v>
      </c>
      <c r="AC16" s="139">
        <f t="shared" si="10"/>
        <v>7.8</v>
      </c>
      <c r="AD16" s="138">
        <f t="shared" si="11"/>
        <v>16</v>
      </c>
      <c r="AE16" s="104"/>
      <c r="AF16" s="104"/>
      <c r="AG16" s="104"/>
      <c r="AH16" s="105"/>
    </row>
    <row r="17" spans="1:34" s="16" customFormat="1" ht="19.5" customHeight="1">
      <c r="A17" s="163">
        <f t="shared" si="0"/>
        <v>5</v>
      </c>
      <c r="B17" s="163" t="str">
        <f t="shared" si="12"/>
        <v>ARGENT</v>
      </c>
      <c r="C17" s="164">
        <f t="shared" si="13"/>
        <v>27.5</v>
      </c>
      <c r="D17" s="359" t="s">
        <v>143</v>
      </c>
      <c r="E17" s="63"/>
      <c r="F17" s="360" t="s">
        <v>144</v>
      </c>
      <c r="G17" s="79">
        <v>8.5</v>
      </c>
      <c r="H17" s="80">
        <v>6</v>
      </c>
      <c r="I17" s="81">
        <v>13</v>
      </c>
      <c r="J17" s="143">
        <v>8.6</v>
      </c>
      <c r="K17" s="84">
        <v>8.4</v>
      </c>
      <c r="L17" s="84"/>
      <c r="M17" s="154">
        <f t="shared" si="1"/>
        <v>8.5</v>
      </c>
      <c r="N17" s="143">
        <v>4</v>
      </c>
      <c r="O17" s="84">
        <v>2</v>
      </c>
      <c r="P17" s="84">
        <v>5</v>
      </c>
      <c r="Q17" s="84">
        <v>4</v>
      </c>
      <c r="R17" s="84">
        <v>4</v>
      </c>
      <c r="S17" s="85"/>
      <c r="T17" s="153">
        <f t="shared" si="2"/>
        <v>6</v>
      </c>
      <c r="U17" s="153">
        <f t="shared" si="14"/>
        <v>13</v>
      </c>
      <c r="V17" s="154">
        <f t="shared" si="3"/>
        <v>19</v>
      </c>
      <c r="W17" s="127">
        <f t="shared" si="4"/>
        <v>0</v>
      </c>
      <c r="X17" s="128">
        <f t="shared" si="5"/>
        <v>0</v>
      </c>
      <c r="Y17" s="133">
        <f t="shared" si="6"/>
        <v>2</v>
      </c>
      <c r="Z17" s="130">
        <f t="shared" si="7"/>
        <v>0</v>
      </c>
      <c r="AA17" s="131">
        <f t="shared" si="8"/>
        <v>0</v>
      </c>
      <c r="AB17" s="132">
        <f t="shared" si="9"/>
        <v>0</v>
      </c>
      <c r="AC17" s="139">
        <f t="shared" si="10"/>
        <v>8.5</v>
      </c>
      <c r="AD17" s="138">
        <f t="shared" si="11"/>
        <v>19</v>
      </c>
      <c r="AE17" s="104"/>
      <c r="AF17" s="104"/>
      <c r="AG17" s="104"/>
      <c r="AH17" s="105"/>
    </row>
    <row r="18" spans="1:34" s="16" customFormat="1" ht="19.5" customHeight="1">
      <c r="A18" s="163">
        <f t="shared" si="0"/>
        <v>1</v>
      </c>
      <c r="B18" s="163" t="str">
        <f t="shared" si="12"/>
        <v>OR</v>
      </c>
      <c r="C18" s="159">
        <f t="shared" si="13"/>
        <v>31.2</v>
      </c>
      <c r="D18" s="359" t="s">
        <v>145</v>
      </c>
      <c r="E18" s="63"/>
      <c r="F18" s="360" t="s">
        <v>146</v>
      </c>
      <c r="G18" s="79">
        <v>9.5</v>
      </c>
      <c r="H18" s="80">
        <v>9</v>
      </c>
      <c r="I18" s="81">
        <v>13</v>
      </c>
      <c r="J18" s="143">
        <v>9.2</v>
      </c>
      <c r="K18" s="84">
        <v>9.2</v>
      </c>
      <c r="L18" s="84"/>
      <c r="M18" s="154">
        <f t="shared" si="1"/>
        <v>9.2</v>
      </c>
      <c r="N18" s="143">
        <v>5</v>
      </c>
      <c r="O18" s="84">
        <v>4</v>
      </c>
      <c r="P18" s="84">
        <v>5</v>
      </c>
      <c r="Q18" s="84">
        <v>4</v>
      </c>
      <c r="R18" s="84">
        <v>4</v>
      </c>
      <c r="S18" s="85"/>
      <c r="T18" s="153">
        <f t="shared" si="2"/>
        <v>9</v>
      </c>
      <c r="U18" s="153">
        <f t="shared" si="14"/>
        <v>13</v>
      </c>
      <c r="V18" s="154">
        <f t="shared" si="3"/>
        <v>22</v>
      </c>
      <c r="W18" s="127">
        <f t="shared" si="4"/>
        <v>0</v>
      </c>
      <c r="X18" s="128">
        <f t="shared" si="5"/>
        <v>0</v>
      </c>
      <c r="Y18" s="133">
        <f t="shared" si="6"/>
        <v>0</v>
      </c>
      <c r="Z18" s="130">
        <f t="shared" si="7"/>
        <v>0</v>
      </c>
      <c r="AA18" s="131">
        <f t="shared" si="8"/>
        <v>0</v>
      </c>
      <c r="AB18" s="132">
        <f t="shared" si="9"/>
        <v>0</v>
      </c>
      <c r="AC18" s="139">
        <f t="shared" si="10"/>
        <v>9.2</v>
      </c>
      <c r="AD18" s="138">
        <f t="shared" si="11"/>
        <v>22</v>
      </c>
      <c r="AE18" s="104"/>
      <c r="AF18" s="104"/>
      <c r="AG18" s="104"/>
      <c r="AH18" s="105"/>
    </row>
    <row r="19" spans="1:34" s="16" customFormat="1" ht="19.5" customHeight="1">
      <c r="A19" s="163">
        <f t="shared" si="0"/>
        <v>6</v>
      </c>
      <c r="B19" s="163" t="str">
        <f t="shared" si="12"/>
        <v>ARGENT</v>
      </c>
      <c r="C19" s="159">
        <f t="shared" si="13"/>
        <v>27.35</v>
      </c>
      <c r="D19" s="359" t="s">
        <v>147</v>
      </c>
      <c r="E19" s="63"/>
      <c r="F19" s="360" t="s">
        <v>148</v>
      </c>
      <c r="G19" s="79">
        <v>8.5</v>
      </c>
      <c r="H19" s="80">
        <v>6</v>
      </c>
      <c r="I19" s="81">
        <v>11</v>
      </c>
      <c r="J19" s="143">
        <v>8.5</v>
      </c>
      <c r="K19" s="84">
        <v>8.2</v>
      </c>
      <c r="L19" s="84"/>
      <c r="M19" s="154">
        <f t="shared" si="1"/>
        <v>8.35</v>
      </c>
      <c r="N19" s="143">
        <v>4</v>
      </c>
      <c r="O19" s="84">
        <v>3</v>
      </c>
      <c r="P19" s="84">
        <v>3</v>
      </c>
      <c r="Q19" s="84">
        <v>4</v>
      </c>
      <c r="R19" s="84">
        <v>5</v>
      </c>
      <c r="S19" s="85"/>
      <c r="T19" s="153">
        <f t="shared" si="2"/>
        <v>7</v>
      </c>
      <c r="U19" s="153">
        <f t="shared" si="14"/>
        <v>12</v>
      </c>
      <c r="V19" s="154">
        <f t="shared" si="3"/>
        <v>19</v>
      </c>
      <c r="W19" s="127">
        <f t="shared" si="4"/>
        <v>0</v>
      </c>
      <c r="X19" s="128">
        <f t="shared" si="5"/>
        <v>0</v>
      </c>
      <c r="Y19" s="133">
        <f t="shared" si="6"/>
        <v>0</v>
      </c>
      <c r="Z19" s="130">
        <f t="shared" si="7"/>
        <v>1</v>
      </c>
      <c r="AA19" s="131">
        <f t="shared" si="8"/>
        <v>2</v>
      </c>
      <c r="AB19" s="132">
        <f t="shared" si="9"/>
        <v>1</v>
      </c>
      <c r="AC19" s="139">
        <f t="shared" si="10"/>
        <v>8.35</v>
      </c>
      <c r="AD19" s="138">
        <f t="shared" si="11"/>
        <v>19</v>
      </c>
      <c r="AE19" s="104"/>
      <c r="AF19" s="104"/>
      <c r="AG19" s="104"/>
      <c r="AH19" s="105"/>
    </row>
    <row r="20" spans="1:34" s="16" customFormat="1" ht="19.5" customHeight="1">
      <c r="A20" s="163">
        <f t="shared" si="0"/>
        <v>7</v>
      </c>
      <c r="B20" s="163" t="str">
        <f t="shared" si="12"/>
        <v>ARGENT</v>
      </c>
      <c r="C20" s="159">
        <f t="shared" si="13"/>
        <v>26.85</v>
      </c>
      <c r="D20" s="359" t="s">
        <v>149</v>
      </c>
      <c r="E20" s="63"/>
      <c r="F20" s="360" t="s">
        <v>150</v>
      </c>
      <c r="G20" s="79">
        <v>7.8</v>
      </c>
      <c r="H20" s="80">
        <v>7</v>
      </c>
      <c r="I20" s="81">
        <v>10</v>
      </c>
      <c r="J20" s="143">
        <v>7.9</v>
      </c>
      <c r="K20" s="84">
        <v>7.8</v>
      </c>
      <c r="L20" s="84"/>
      <c r="M20" s="154">
        <f t="shared" si="1"/>
        <v>7.85</v>
      </c>
      <c r="N20" s="143">
        <v>5</v>
      </c>
      <c r="O20" s="84">
        <v>3</v>
      </c>
      <c r="P20" s="84">
        <v>4</v>
      </c>
      <c r="Q20" s="84">
        <v>3</v>
      </c>
      <c r="R20" s="84">
        <v>4</v>
      </c>
      <c r="S20" s="85"/>
      <c r="T20" s="153">
        <f t="shared" si="2"/>
        <v>8</v>
      </c>
      <c r="U20" s="153">
        <f t="shared" si="14"/>
        <v>11</v>
      </c>
      <c r="V20" s="154">
        <f t="shared" si="3"/>
        <v>19</v>
      </c>
      <c r="W20" s="127">
        <f t="shared" si="4"/>
        <v>0</v>
      </c>
      <c r="X20" s="128">
        <f t="shared" si="5"/>
        <v>0</v>
      </c>
      <c r="Y20" s="133">
        <f t="shared" si="6"/>
        <v>2</v>
      </c>
      <c r="Z20" s="130">
        <f t="shared" si="7"/>
        <v>1</v>
      </c>
      <c r="AA20" s="131">
        <f t="shared" si="8"/>
        <v>0</v>
      </c>
      <c r="AB20" s="132">
        <f t="shared" si="9"/>
        <v>1</v>
      </c>
      <c r="AC20" s="139">
        <f t="shared" si="10"/>
        <v>7.85</v>
      </c>
      <c r="AD20" s="138">
        <f t="shared" si="11"/>
        <v>19</v>
      </c>
      <c r="AE20" s="104"/>
      <c r="AF20" s="104"/>
      <c r="AG20" s="104"/>
      <c r="AH20" s="105"/>
    </row>
    <row r="21" spans="1:34" s="16" customFormat="1" ht="19.5" customHeight="1">
      <c r="A21" s="163">
        <f t="shared" si="0"/>
        <v>2</v>
      </c>
      <c r="B21" s="163" t="str">
        <f t="shared" si="12"/>
        <v>OR</v>
      </c>
      <c r="C21" s="159">
        <f t="shared" si="13"/>
        <v>28.8</v>
      </c>
      <c r="D21" s="359" t="s">
        <v>151</v>
      </c>
      <c r="E21" s="63"/>
      <c r="F21" s="360" t="s">
        <v>152</v>
      </c>
      <c r="G21" s="79">
        <v>8.5</v>
      </c>
      <c r="H21" s="80">
        <v>8</v>
      </c>
      <c r="I21" s="81">
        <v>12</v>
      </c>
      <c r="J21" s="143">
        <v>9</v>
      </c>
      <c r="K21" s="84">
        <v>8.6</v>
      </c>
      <c r="L21" s="84"/>
      <c r="M21" s="154">
        <f t="shared" si="1"/>
        <v>8.8</v>
      </c>
      <c r="N21" s="143">
        <v>4</v>
      </c>
      <c r="O21" s="84">
        <v>4</v>
      </c>
      <c r="P21" s="84">
        <v>4</v>
      </c>
      <c r="Q21" s="84">
        <v>4</v>
      </c>
      <c r="R21" s="84">
        <v>4</v>
      </c>
      <c r="S21" s="85"/>
      <c r="T21" s="153">
        <f t="shared" si="2"/>
        <v>8</v>
      </c>
      <c r="U21" s="153">
        <f t="shared" si="14"/>
        <v>12</v>
      </c>
      <c r="V21" s="154">
        <f t="shared" si="3"/>
        <v>20</v>
      </c>
      <c r="W21" s="127">
        <f t="shared" si="4"/>
        <v>0</v>
      </c>
      <c r="X21" s="128">
        <f t="shared" si="5"/>
        <v>0</v>
      </c>
      <c r="Y21" s="133">
        <f t="shared" si="6"/>
        <v>0</v>
      </c>
      <c r="Z21" s="130">
        <f t="shared" si="7"/>
        <v>0</v>
      </c>
      <c r="AA21" s="131">
        <f t="shared" si="8"/>
        <v>0</v>
      </c>
      <c r="AB21" s="132">
        <f t="shared" si="9"/>
        <v>0</v>
      </c>
      <c r="AC21" s="139">
        <f t="shared" si="10"/>
        <v>8.8</v>
      </c>
      <c r="AD21" s="138">
        <f t="shared" si="11"/>
        <v>20</v>
      </c>
      <c r="AE21" s="104"/>
      <c r="AF21" s="104"/>
      <c r="AG21" s="104"/>
      <c r="AH21" s="105"/>
    </row>
    <row r="22" spans="1:34" s="16" customFormat="1" ht="19.5" customHeight="1">
      <c r="A22" s="161">
        <f t="shared" si="0"/>
        <v>12</v>
      </c>
      <c r="B22" s="163" t="str">
        <f t="shared" si="12"/>
        <v>BRONZE</v>
      </c>
      <c r="C22" s="159">
        <f t="shared" si="13"/>
        <v>19</v>
      </c>
      <c r="D22" s="359" t="s">
        <v>153</v>
      </c>
      <c r="E22" s="63"/>
      <c r="F22" s="361" t="s">
        <v>154</v>
      </c>
      <c r="G22" s="79">
        <v>8</v>
      </c>
      <c r="H22" s="80">
        <v>4</v>
      </c>
      <c r="I22" s="81">
        <v>8</v>
      </c>
      <c r="J22" s="143">
        <v>8</v>
      </c>
      <c r="K22" s="84">
        <v>8</v>
      </c>
      <c r="L22" s="84"/>
      <c r="M22" s="154">
        <f t="shared" si="1"/>
        <v>8</v>
      </c>
      <c r="N22" s="143">
        <v>1</v>
      </c>
      <c r="O22" s="84">
        <v>2</v>
      </c>
      <c r="P22" s="84">
        <v>3</v>
      </c>
      <c r="Q22" s="84">
        <v>2</v>
      </c>
      <c r="R22" s="84">
        <v>3</v>
      </c>
      <c r="S22" s="85"/>
      <c r="T22" s="153">
        <f t="shared" si="2"/>
        <v>3</v>
      </c>
      <c r="U22" s="153">
        <f t="shared" si="14"/>
        <v>8</v>
      </c>
      <c r="V22" s="154">
        <f t="shared" si="3"/>
        <v>11</v>
      </c>
      <c r="W22" s="127">
        <f t="shared" si="4"/>
        <v>0</v>
      </c>
      <c r="X22" s="128">
        <f t="shared" si="5"/>
        <v>0</v>
      </c>
      <c r="Y22" s="133">
        <f t="shared" si="6"/>
        <v>0</v>
      </c>
      <c r="Z22" s="130">
        <f t="shared" si="7"/>
        <v>1</v>
      </c>
      <c r="AA22" s="131">
        <f t="shared" si="8"/>
        <v>0</v>
      </c>
      <c r="AB22" s="132">
        <f t="shared" si="9"/>
        <v>0</v>
      </c>
      <c r="AC22" s="139">
        <f t="shared" si="10"/>
        <v>8</v>
      </c>
      <c r="AD22" s="138">
        <f t="shared" si="11"/>
        <v>11</v>
      </c>
      <c r="AE22" s="104"/>
      <c r="AF22" s="104"/>
      <c r="AG22" s="104"/>
      <c r="AH22" s="105"/>
    </row>
    <row r="23" spans="1:33" s="16" customFormat="1" ht="19.5" customHeight="1">
      <c r="A23" s="161">
        <f t="shared" si="0"/>
        <v>3</v>
      </c>
      <c r="B23" s="163" t="str">
        <f t="shared" si="12"/>
        <v>ARGENT</v>
      </c>
      <c r="C23" s="159">
        <f t="shared" si="13"/>
        <v>28.45</v>
      </c>
      <c r="D23" s="359" t="s">
        <v>155</v>
      </c>
      <c r="E23" s="63"/>
      <c r="F23" s="361" t="s">
        <v>156</v>
      </c>
      <c r="G23" s="79">
        <v>8.5</v>
      </c>
      <c r="H23" s="80">
        <v>10</v>
      </c>
      <c r="I23" s="81">
        <v>10</v>
      </c>
      <c r="J23" s="143">
        <v>8.3</v>
      </c>
      <c r="K23" s="84">
        <v>8.6</v>
      </c>
      <c r="L23" s="84"/>
      <c r="M23" s="154">
        <f t="shared" si="1"/>
        <v>8.45</v>
      </c>
      <c r="N23" s="143">
        <v>5</v>
      </c>
      <c r="O23" s="84">
        <v>5</v>
      </c>
      <c r="P23" s="84">
        <v>3</v>
      </c>
      <c r="Q23" s="84">
        <v>3</v>
      </c>
      <c r="R23" s="84">
        <v>4</v>
      </c>
      <c r="S23" s="85"/>
      <c r="T23" s="153">
        <f t="shared" si="2"/>
        <v>10</v>
      </c>
      <c r="U23" s="153">
        <f t="shared" si="14"/>
        <v>10</v>
      </c>
      <c r="V23" s="154">
        <f t="shared" si="3"/>
        <v>20</v>
      </c>
      <c r="W23" s="127">
        <f t="shared" si="4"/>
        <v>0</v>
      </c>
      <c r="X23" s="128">
        <f t="shared" si="5"/>
        <v>0</v>
      </c>
      <c r="Y23" s="133">
        <f t="shared" si="6"/>
        <v>0</v>
      </c>
      <c r="Z23" s="130">
        <f t="shared" si="7"/>
        <v>0</v>
      </c>
      <c r="AA23" s="131">
        <f t="shared" si="8"/>
        <v>0</v>
      </c>
      <c r="AB23" s="132">
        <f t="shared" si="9"/>
        <v>0</v>
      </c>
      <c r="AC23" s="139">
        <f t="shared" si="10"/>
        <v>8.45</v>
      </c>
      <c r="AD23" s="138">
        <f t="shared" si="11"/>
        <v>20</v>
      </c>
      <c r="AE23" s="86"/>
      <c r="AF23" s="86"/>
      <c r="AG23" s="86"/>
    </row>
    <row r="24" spans="1:33" s="16" customFormat="1" ht="19.5" customHeight="1">
      <c r="A24" s="161">
        <f t="shared" si="0"/>
        <v>9</v>
      </c>
      <c r="B24" s="163" t="str">
        <f t="shared" si="12"/>
        <v>ARGENT</v>
      </c>
      <c r="C24" s="159">
        <f t="shared" si="13"/>
        <v>24</v>
      </c>
      <c r="D24" s="359" t="s">
        <v>157</v>
      </c>
      <c r="E24" s="63"/>
      <c r="F24" s="361" t="s">
        <v>158</v>
      </c>
      <c r="G24" s="79">
        <v>8</v>
      </c>
      <c r="H24" s="80">
        <v>5</v>
      </c>
      <c r="I24" s="81">
        <v>11</v>
      </c>
      <c r="J24" s="143">
        <v>8</v>
      </c>
      <c r="K24" s="84">
        <v>8</v>
      </c>
      <c r="L24" s="84"/>
      <c r="M24" s="154">
        <f t="shared" si="1"/>
        <v>8</v>
      </c>
      <c r="N24" s="143">
        <v>3</v>
      </c>
      <c r="O24" s="84">
        <v>2</v>
      </c>
      <c r="P24" s="84">
        <v>3</v>
      </c>
      <c r="Q24" s="84">
        <v>4</v>
      </c>
      <c r="R24" s="84">
        <v>4</v>
      </c>
      <c r="S24" s="85"/>
      <c r="T24" s="153">
        <f t="shared" si="2"/>
        <v>5</v>
      </c>
      <c r="U24" s="153">
        <f t="shared" si="14"/>
        <v>11</v>
      </c>
      <c r="V24" s="154">
        <f t="shared" si="3"/>
        <v>16</v>
      </c>
      <c r="W24" s="127">
        <f t="shared" si="4"/>
        <v>0</v>
      </c>
      <c r="X24" s="128">
        <f t="shared" si="5"/>
        <v>0</v>
      </c>
      <c r="Y24" s="133">
        <f t="shared" si="6"/>
        <v>0</v>
      </c>
      <c r="Z24" s="130">
        <f t="shared" si="7"/>
        <v>0</v>
      </c>
      <c r="AA24" s="131">
        <f t="shared" si="8"/>
        <v>0</v>
      </c>
      <c r="AB24" s="132">
        <f t="shared" si="9"/>
        <v>0</v>
      </c>
      <c r="AC24" s="139">
        <f t="shared" si="10"/>
        <v>8</v>
      </c>
      <c r="AD24" s="138">
        <f t="shared" si="11"/>
        <v>16</v>
      </c>
      <c r="AE24" s="86"/>
      <c r="AF24" s="86"/>
      <c r="AG24" s="86"/>
    </row>
    <row r="25" spans="1:33" s="16" customFormat="1" ht="19.5" customHeight="1">
      <c r="A25" s="161" t="str">
        <f aca="true" t="shared" si="15" ref="A13:A42">IF(ISBLANK(D25),"/",IF(ISBLANK(E25),MATCH(C25,AE$9:BK$9,0),"-"))</f>
        <v>/</v>
      </c>
      <c r="B25" s="163" t="str">
        <f aca="true" t="shared" si="16" ref="B14:B42">IF(C25&gt;=28.5,$F$48,IF(C25&lt;=0,"--",IF(C25&gt;=21.5,$F$49,IF(C25&lt;=21.4,$F$50))))</f>
        <v>--</v>
      </c>
      <c r="C25" s="159">
        <f aca="true" t="shared" si="17" ref="C14:C42">IF(ISBLANK(E25),(AC25+AD25),0)</f>
        <v>0</v>
      </c>
      <c r="D25" s="125"/>
      <c r="E25" s="63"/>
      <c r="F25" s="70"/>
      <c r="G25" s="79"/>
      <c r="H25" s="80"/>
      <c r="I25" s="81"/>
      <c r="J25" s="143"/>
      <c r="K25" s="84"/>
      <c r="L25" s="84"/>
      <c r="M25" s="154">
        <f aca="true" t="shared" si="18" ref="M13:M42">SUM((SUM(J25:K25)/2)-L25)</f>
        <v>0</v>
      </c>
      <c r="N25" s="143"/>
      <c r="O25" s="84"/>
      <c r="P25" s="84"/>
      <c r="Q25" s="84"/>
      <c r="R25" s="84"/>
      <c r="S25" s="85"/>
      <c r="T25" s="153">
        <f aca="true" t="shared" si="19" ref="T13:T42">N25+O25</f>
        <v>0</v>
      </c>
      <c r="U25" s="153">
        <f aca="true" t="shared" si="20" ref="U14:U42">+P25+Q25+R25</f>
        <v>0</v>
      </c>
      <c r="V25" s="154">
        <f aca="true" t="shared" si="21" ref="V13:V42">SUM(T25+U25)-S25</f>
        <v>0</v>
      </c>
      <c r="W25" s="127">
        <f t="shared" si="4"/>
        <v>0</v>
      </c>
      <c r="X25" s="128">
        <f t="shared" si="5"/>
        <v>0</v>
      </c>
      <c r="Y25" s="133">
        <f t="shared" si="6"/>
        <v>0</v>
      </c>
      <c r="Z25" s="130">
        <f t="shared" si="7"/>
        <v>0</v>
      </c>
      <c r="AA25" s="131">
        <f t="shared" si="8"/>
        <v>0</v>
      </c>
      <c r="AB25" s="132">
        <f t="shared" si="9"/>
        <v>0</v>
      </c>
      <c r="AC25" s="139">
        <f t="shared" si="10"/>
        <v>0</v>
      </c>
      <c r="AD25" s="138">
        <f t="shared" si="11"/>
        <v>0</v>
      </c>
      <c r="AE25" s="86"/>
      <c r="AF25" s="86"/>
      <c r="AG25" s="86"/>
    </row>
    <row r="26" spans="1:33" s="16" customFormat="1" ht="19.5" customHeight="1">
      <c r="A26" s="161" t="str">
        <f t="shared" si="15"/>
        <v>/</v>
      </c>
      <c r="B26" s="163" t="str">
        <f t="shared" si="16"/>
        <v>--</v>
      </c>
      <c r="C26" s="159">
        <f t="shared" si="17"/>
        <v>0</v>
      </c>
      <c r="D26" s="125"/>
      <c r="E26" s="63"/>
      <c r="F26" s="70"/>
      <c r="G26" s="79"/>
      <c r="H26" s="80"/>
      <c r="I26" s="81"/>
      <c r="J26" s="143"/>
      <c r="K26" s="84"/>
      <c r="L26" s="84"/>
      <c r="M26" s="154">
        <f t="shared" si="18"/>
        <v>0</v>
      </c>
      <c r="N26" s="143"/>
      <c r="O26" s="84"/>
      <c r="P26" s="84"/>
      <c r="Q26" s="84"/>
      <c r="R26" s="84"/>
      <c r="S26" s="85"/>
      <c r="T26" s="153">
        <f t="shared" si="19"/>
        <v>0</v>
      </c>
      <c r="U26" s="153">
        <f t="shared" si="20"/>
        <v>0</v>
      </c>
      <c r="V26" s="154">
        <f t="shared" si="21"/>
        <v>0</v>
      </c>
      <c r="W26" s="127">
        <f t="shared" si="4"/>
        <v>0</v>
      </c>
      <c r="X26" s="128">
        <f t="shared" si="5"/>
        <v>0</v>
      </c>
      <c r="Y26" s="133">
        <f t="shared" si="6"/>
        <v>0</v>
      </c>
      <c r="Z26" s="130">
        <f t="shared" si="7"/>
        <v>0</v>
      </c>
      <c r="AA26" s="131">
        <f t="shared" si="8"/>
        <v>0</v>
      </c>
      <c r="AB26" s="132">
        <f t="shared" si="9"/>
        <v>0</v>
      </c>
      <c r="AC26" s="139">
        <f t="shared" si="10"/>
        <v>0</v>
      </c>
      <c r="AD26" s="138">
        <f t="shared" si="11"/>
        <v>0</v>
      </c>
      <c r="AE26" s="86"/>
      <c r="AF26" s="86"/>
      <c r="AG26" s="86"/>
    </row>
    <row r="27" spans="1:33" s="16" customFormat="1" ht="19.5" customHeight="1">
      <c r="A27" s="161" t="str">
        <f t="shared" si="15"/>
        <v>/</v>
      </c>
      <c r="B27" s="163" t="str">
        <f t="shared" si="16"/>
        <v>--</v>
      </c>
      <c r="C27" s="159">
        <f t="shared" si="17"/>
        <v>0</v>
      </c>
      <c r="D27" s="125"/>
      <c r="E27" s="63"/>
      <c r="F27" s="70"/>
      <c r="G27" s="79"/>
      <c r="H27" s="80"/>
      <c r="I27" s="81"/>
      <c r="J27" s="143"/>
      <c r="K27" s="84"/>
      <c r="L27" s="84"/>
      <c r="M27" s="154">
        <f t="shared" si="18"/>
        <v>0</v>
      </c>
      <c r="N27" s="143"/>
      <c r="O27" s="84"/>
      <c r="P27" s="84"/>
      <c r="Q27" s="84"/>
      <c r="R27" s="84"/>
      <c r="S27" s="85"/>
      <c r="T27" s="153">
        <f t="shared" si="19"/>
        <v>0</v>
      </c>
      <c r="U27" s="153">
        <f t="shared" si="20"/>
        <v>0</v>
      </c>
      <c r="V27" s="154">
        <f t="shared" si="21"/>
        <v>0</v>
      </c>
      <c r="W27" s="127">
        <f t="shared" si="4"/>
        <v>0</v>
      </c>
      <c r="X27" s="128">
        <f t="shared" si="5"/>
        <v>0</v>
      </c>
      <c r="Y27" s="133">
        <f t="shared" si="6"/>
        <v>0</v>
      </c>
      <c r="Z27" s="130">
        <f t="shared" si="7"/>
        <v>0</v>
      </c>
      <c r="AA27" s="131">
        <f t="shared" si="8"/>
        <v>0</v>
      </c>
      <c r="AB27" s="132">
        <f t="shared" si="9"/>
        <v>0</v>
      </c>
      <c r="AC27" s="139">
        <f t="shared" si="10"/>
        <v>0</v>
      </c>
      <c r="AD27" s="138">
        <f t="shared" si="11"/>
        <v>0</v>
      </c>
      <c r="AE27" s="86"/>
      <c r="AF27" s="86"/>
      <c r="AG27" s="86"/>
    </row>
    <row r="28" spans="1:34" s="16" customFormat="1" ht="19.5" customHeight="1">
      <c r="A28" s="163" t="str">
        <f t="shared" si="15"/>
        <v>/</v>
      </c>
      <c r="B28" s="163" t="str">
        <f t="shared" si="16"/>
        <v>--</v>
      </c>
      <c r="C28" s="159">
        <f t="shared" si="17"/>
        <v>0</v>
      </c>
      <c r="D28" s="125"/>
      <c r="E28" s="63"/>
      <c r="F28" s="64"/>
      <c r="G28" s="79"/>
      <c r="H28" s="80"/>
      <c r="I28" s="81"/>
      <c r="J28" s="143"/>
      <c r="K28" s="84"/>
      <c r="L28" s="84"/>
      <c r="M28" s="154">
        <f t="shared" si="18"/>
        <v>0</v>
      </c>
      <c r="N28" s="143"/>
      <c r="O28" s="84"/>
      <c r="P28" s="84"/>
      <c r="Q28" s="84"/>
      <c r="R28" s="84"/>
      <c r="S28" s="85"/>
      <c r="T28" s="153">
        <f t="shared" si="19"/>
        <v>0</v>
      </c>
      <c r="U28" s="153">
        <f t="shared" si="20"/>
        <v>0</v>
      </c>
      <c r="V28" s="154">
        <f t="shared" si="21"/>
        <v>0</v>
      </c>
      <c r="W28" s="127">
        <f t="shared" si="4"/>
        <v>0</v>
      </c>
      <c r="X28" s="128">
        <f t="shared" si="5"/>
        <v>0</v>
      </c>
      <c r="Y28" s="133">
        <f t="shared" si="6"/>
        <v>0</v>
      </c>
      <c r="Z28" s="130">
        <f t="shared" si="7"/>
        <v>0</v>
      </c>
      <c r="AA28" s="131">
        <f t="shared" si="8"/>
        <v>0</v>
      </c>
      <c r="AB28" s="132">
        <f t="shared" si="9"/>
        <v>0</v>
      </c>
      <c r="AC28" s="139">
        <f t="shared" si="10"/>
        <v>0</v>
      </c>
      <c r="AD28" s="138">
        <f t="shared" si="11"/>
        <v>0</v>
      </c>
      <c r="AE28" s="104"/>
      <c r="AF28" s="104"/>
      <c r="AG28" s="104"/>
      <c r="AH28" s="105"/>
    </row>
    <row r="29" spans="1:34" s="16" customFormat="1" ht="19.5" customHeight="1">
      <c r="A29" s="163" t="str">
        <f t="shared" si="15"/>
        <v>/</v>
      </c>
      <c r="B29" s="163" t="str">
        <f t="shared" si="16"/>
        <v>--</v>
      </c>
      <c r="C29" s="159">
        <f t="shared" si="17"/>
        <v>0</v>
      </c>
      <c r="D29" s="125"/>
      <c r="E29" s="63"/>
      <c r="F29" s="64"/>
      <c r="G29" s="79"/>
      <c r="H29" s="80"/>
      <c r="I29" s="81"/>
      <c r="J29" s="143"/>
      <c r="K29" s="84"/>
      <c r="L29" s="84"/>
      <c r="M29" s="154">
        <f t="shared" si="18"/>
        <v>0</v>
      </c>
      <c r="N29" s="143"/>
      <c r="O29" s="84"/>
      <c r="P29" s="84"/>
      <c r="Q29" s="84"/>
      <c r="R29" s="84"/>
      <c r="S29" s="85"/>
      <c r="T29" s="153">
        <f t="shared" si="19"/>
        <v>0</v>
      </c>
      <c r="U29" s="153">
        <f t="shared" si="20"/>
        <v>0</v>
      </c>
      <c r="V29" s="154">
        <f t="shared" si="21"/>
        <v>0</v>
      </c>
      <c r="W29" s="127">
        <f t="shared" si="4"/>
        <v>0</v>
      </c>
      <c r="X29" s="128">
        <f t="shared" si="5"/>
        <v>0</v>
      </c>
      <c r="Y29" s="133">
        <f t="shared" si="6"/>
        <v>0</v>
      </c>
      <c r="Z29" s="130">
        <f t="shared" si="7"/>
        <v>0</v>
      </c>
      <c r="AA29" s="131">
        <f t="shared" si="8"/>
        <v>0</v>
      </c>
      <c r="AB29" s="132">
        <f t="shared" si="9"/>
        <v>0</v>
      </c>
      <c r="AC29" s="139">
        <f t="shared" si="10"/>
        <v>0</v>
      </c>
      <c r="AD29" s="138">
        <f t="shared" si="11"/>
        <v>0</v>
      </c>
      <c r="AE29" s="104"/>
      <c r="AF29" s="104"/>
      <c r="AG29" s="104"/>
      <c r="AH29" s="105"/>
    </row>
    <row r="30" spans="1:34" s="16" customFormat="1" ht="19.5" customHeight="1">
      <c r="A30" s="163" t="str">
        <f t="shared" si="15"/>
        <v>/</v>
      </c>
      <c r="B30" s="163" t="str">
        <f t="shared" si="16"/>
        <v>--</v>
      </c>
      <c r="C30" s="159">
        <f t="shared" si="17"/>
        <v>0</v>
      </c>
      <c r="D30" s="125"/>
      <c r="E30" s="63"/>
      <c r="F30" s="64"/>
      <c r="G30" s="79"/>
      <c r="H30" s="80"/>
      <c r="I30" s="81"/>
      <c r="J30" s="143"/>
      <c r="K30" s="84"/>
      <c r="L30" s="84"/>
      <c r="M30" s="154">
        <f t="shared" si="18"/>
        <v>0</v>
      </c>
      <c r="N30" s="143"/>
      <c r="O30" s="84"/>
      <c r="P30" s="84"/>
      <c r="Q30" s="84"/>
      <c r="R30" s="84"/>
      <c r="S30" s="85"/>
      <c r="T30" s="153">
        <f t="shared" si="19"/>
        <v>0</v>
      </c>
      <c r="U30" s="153">
        <f t="shared" si="20"/>
        <v>0</v>
      </c>
      <c r="V30" s="154">
        <f t="shared" si="21"/>
        <v>0</v>
      </c>
      <c r="W30" s="127">
        <f t="shared" si="4"/>
        <v>0</v>
      </c>
      <c r="X30" s="128">
        <f t="shared" si="5"/>
        <v>0</v>
      </c>
      <c r="Y30" s="133">
        <f t="shared" si="6"/>
        <v>0</v>
      </c>
      <c r="Z30" s="130">
        <f t="shared" si="7"/>
        <v>0</v>
      </c>
      <c r="AA30" s="131">
        <f t="shared" si="8"/>
        <v>0</v>
      </c>
      <c r="AB30" s="132">
        <f t="shared" si="9"/>
        <v>0</v>
      </c>
      <c r="AC30" s="139">
        <f t="shared" si="10"/>
        <v>0</v>
      </c>
      <c r="AD30" s="138">
        <f t="shared" si="11"/>
        <v>0</v>
      </c>
      <c r="AE30" s="104"/>
      <c r="AF30" s="104"/>
      <c r="AG30" s="104"/>
      <c r="AH30" s="105"/>
    </row>
    <row r="31" spans="1:34" s="16" customFormat="1" ht="19.5" customHeight="1">
      <c r="A31" s="163" t="str">
        <f t="shared" si="15"/>
        <v>/</v>
      </c>
      <c r="B31" s="163" t="str">
        <f t="shared" si="16"/>
        <v>--</v>
      </c>
      <c r="C31" s="159">
        <f t="shared" si="17"/>
        <v>0</v>
      </c>
      <c r="D31" s="125"/>
      <c r="E31" s="63"/>
      <c r="F31" s="64"/>
      <c r="G31" s="79"/>
      <c r="H31" s="80"/>
      <c r="I31" s="81"/>
      <c r="J31" s="143"/>
      <c r="K31" s="84"/>
      <c r="L31" s="84"/>
      <c r="M31" s="154">
        <f t="shared" si="18"/>
        <v>0</v>
      </c>
      <c r="N31" s="143"/>
      <c r="O31" s="84"/>
      <c r="P31" s="84"/>
      <c r="Q31" s="84"/>
      <c r="R31" s="84"/>
      <c r="S31" s="85"/>
      <c r="T31" s="153">
        <f t="shared" si="19"/>
        <v>0</v>
      </c>
      <c r="U31" s="153">
        <f t="shared" si="20"/>
        <v>0</v>
      </c>
      <c r="V31" s="154">
        <f t="shared" si="21"/>
        <v>0</v>
      </c>
      <c r="W31" s="127">
        <f t="shared" si="4"/>
        <v>0</v>
      </c>
      <c r="X31" s="128">
        <f t="shared" si="5"/>
        <v>0</v>
      </c>
      <c r="Y31" s="133">
        <f t="shared" si="6"/>
        <v>0</v>
      </c>
      <c r="Z31" s="130">
        <f t="shared" si="7"/>
        <v>0</v>
      </c>
      <c r="AA31" s="131">
        <f t="shared" si="8"/>
        <v>0</v>
      </c>
      <c r="AB31" s="132">
        <f t="shared" si="9"/>
        <v>0</v>
      </c>
      <c r="AC31" s="139">
        <f t="shared" si="10"/>
        <v>0</v>
      </c>
      <c r="AD31" s="138">
        <f t="shared" si="11"/>
        <v>0</v>
      </c>
      <c r="AE31" s="104"/>
      <c r="AF31" s="104"/>
      <c r="AG31" s="104"/>
      <c r="AH31" s="105"/>
    </row>
    <row r="32" spans="1:34" s="16" customFormat="1" ht="19.5" customHeight="1">
      <c r="A32" s="161" t="str">
        <f t="shared" si="15"/>
        <v>/</v>
      </c>
      <c r="B32" s="163" t="str">
        <f t="shared" si="16"/>
        <v>--</v>
      </c>
      <c r="C32" s="159">
        <f t="shared" si="17"/>
        <v>0</v>
      </c>
      <c r="D32" s="125"/>
      <c r="E32" s="63"/>
      <c r="F32" s="70"/>
      <c r="G32" s="79"/>
      <c r="H32" s="80"/>
      <c r="I32" s="81"/>
      <c r="J32" s="143"/>
      <c r="K32" s="84"/>
      <c r="L32" s="84"/>
      <c r="M32" s="154">
        <f t="shared" si="18"/>
        <v>0</v>
      </c>
      <c r="N32" s="143"/>
      <c r="O32" s="84"/>
      <c r="P32" s="84"/>
      <c r="Q32" s="84"/>
      <c r="R32" s="84"/>
      <c r="S32" s="85"/>
      <c r="T32" s="153">
        <f t="shared" si="19"/>
        <v>0</v>
      </c>
      <c r="U32" s="153">
        <f t="shared" si="20"/>
        <v>0</v>
      </c>
      <c r="V32" s="154">
        <f t="shared" si="21"/>
        <v>0</v>
      </c>
      <c r="W32" s="127">
        <f t="shared" si="4"/>
        <v>0</v>
      </c>
      <c r="X32" s="128">
        <f t="shared" si="5"/>
        <v>0</v>
      </c>
      <c r="Y32" s="133">
        <f t="shared" si="6"/>
        <v>0</v>
      </c>
      <c r="Z32" s="130">
        <f t="shared" si="7"/>
        <v>0</v>
      </c>
      <c r="AA32" s="131">
        <f t="shared" si="8"/>
        <v>0</v>
      </c>
      <c r="AB32" s="132">
        <f t="shared" si="9"/>
        <v>0</v>
      </c>
      <c r="AC32" s="139">
        <f t="shared" si="10"/>
        <v>0</v>
      </c>
      <c r="AD32" s="138">
        <f t="shared" si="11"/>
        <v>0</v>
      </c>
      <c r="AE32" s="104"/>
      <c r="AF32" s="104"/>
      <c r="AG32" s="104"/>
      <c r="AH32" s="105"/>
    </row>
    <row r="33" spans="1:33" s="16" customFormat="1" ht="19.5" customHeight="1">
      <c r="A33" s="161" t="str">
        <f t="shared" si="15"/>
        <v>/</v>
      </c>
      <c r="B33" s="163" t="str">
        <f t="shared" si="16"/>
        <v>--</v>
      </c>
      <c r="C33" s="159">
        <f t="shared" si="17"/>
        <v>0</v>
      </c>
      <c r="D33" s="125"/>
      <c r="E33" s="63"/>
      <c r="F33" s="70"/>
      <c r="G33" s="79"/>
      <c r="H33" s="80"/>
      <c r="I33" s="81"/>
      <c r="J33" s="143"/>
      <c r="K33" s="84"/>
      <c r="L33" s="84"/>
      <c r="M33" s="154">
        <f t="shared" si="18"/>
        <v>0</v>
      </c>
      <c r="N33" s="143"/>
      <c r="O33" s="84"/>
      <c r="P33" s="84"/>
      <c r="Q33" s="84"/>
      <c r="R33" s="84"/>
      <c r="S33" s="85"/>
      <c r="T33" s="153">
        <f t="shared" si="19"/>
        <v>0</v>
      </c>
      <c r="U33" s="153">
        <f t="shared" si="20"/>
        <v>0</v>
      </c>
      <c r="V33" s="154">
        <f t="shared" si="21"/>
        <v>0</v>
      </c>
      <c r="W33" s="127">
        <f t="shared" si="4"/>
        <v>0</v>
      </c>
      <c r="X33" s="128">
        <f t="shared" si="5"/>
        <v>0</v>
      </c>
      <c r="Y33" s="133">
        <f t="shared" si="6"/>
        <v>0</v>
      </c>
      <c r="Z33" s="130">
        <f t="shared" si="7"/>
        <v>0</v>
      </c>
      <c r="AA33" s="131">
        <f t="shared" si="8"/>
        <v>0</v>
      </c>
      <c r="AB33" s="132">
        <f t="shared" si="9"/>
        <v>0</v>
      </c>
      <c r="AC33" s="139">
        <f t="shared" si="10"/>
        <v>0</v>
      </c>
      <c r="AD33" s="138">
        <f t="shared" si="11"/>
        <v>0</v>
      </c>
      <c r="AE33" s="86"/>
      <c r="AF33" s="86"/>
      <c r="AG33" s="86"/>
    </row>
    <row r="34" spans="1:33" s="16" customFormat="1" ht="19.5" customHeight="1">
      <c r="A34" s="161" t="str">
        <f t="shared" si="15"/>
        <v>/</v>
      </c>
      <c r="B34" s="163" t="str">
        <f t="shared" si="16"/>
        <v>--</v>
      </c>
      <c r="C34" s="159">
        <f t="shared" si="17"/>
        <v>0</v>
      </c>
      <c r="D34" s="125"/>
      <c r="E34" s="63"/>
      <c r="F34" s="70"/>
      <c r="G34" s="79"/>
      <c r="H34" s="80"/>
      <c r="I34" s="81"/>
      <c r="J34" s="143"/>
      <c r="K34" s="84"/>
      <c r="L34" s="84"/>
      <c r="M34" s="154">
        <f t="shared" si="18"/>
        <v>0</v>
      </c>
      <c r="N34" s="143"/>
      <c r="O34" s="84"/>
      <c r="P34" s="84"/>
      <c r="Q34" s="84"/>
      <c r="R34" s="84"/>
      <c r="S34" s="85"/>
      <c r="T34" s="153">
        <f t="shared" si="19"/>
        <v>0</v>
      </c>
      <c r="U34" s="153">
        <f t="shared" si="20"/>
        <v>0</v>
      </c>
      <c r="V34" s="154">
        <f t="shared" si="21"/>
        <v>0</v>
      </c>
      <c r="W34" s="127">
        <f t="shared" si="4"/>
        <v>0</v>
      </c>
      <c r="X34" s="128">
        <f t="shared" si="5"/>
        <v>0</v>
      </c>
      <c r="Y34" s="133">
        <f t="shared" si="6"/>
        <v>0</v>
      </c>
      <c r="Z34" s="130">
        <f t="shared" si="7"/>
        <v>0</v>
      </c>
      <c r="AA34" s="131">
        <f t="shared" si="8"/>
        <v>0</v>
      </c>
      <c r="AB34" s="132">
        <f t="shared" si="9"/>
        <v>0</v>
      </c>
      <c r="AC34" s="139">
        <f t="shared" si="10"/>
        <v>0</v>
      </c>
      <c r="AD34" s="138">
        <f t="shared" si="11"/>
        <v>0</v>
      </c>
      <c r="AE34" s="86"/>
      <c r="AF34" s="86"/>
      <c r="AG34" s="86"/>
    </row>
    <row r="35" spans="1:33" s="16" customFormat="1" ht="19.5" customHeight="1">
      <c r="A35" s="161" t="str">
        <f t="shared" si="15"/>
        <v>/</v>
      </c>
      <c r="B35" s="163" t="str">
        <f t="shared" si="16"/>
        <v>--</v>
      </c>
      <c r="C35" s="159">
        <f t="shared" si="17"/>
        <v>0</v>
      </c>
      <c r="D35" s="125"/>
      <c r="E35" s="63"/>
      <c r="F35" s="70"/>
      <c r="G35" s="79"/>
      <c r="H35" s="80"/>
      <c r="I35" s="81"/>
      <c r="J35" s="143"/>
      <c r="K35" s="84"/>
      <c r="L35" s="84"/>
      <c r="M35" s="154">
        <f t="shared" si="18"/>
        <v>0</v>
      </c>
      <c r="N35" s="143"/>
      <c r="O35" s="84"/>
      <c r="P35" s="84"/>
      <c r="Q35" s="84"/>
      <c r="R35" s="84"/>
      <c r="S35" s="85"/>
      <c r="T35" s="153">
        <f t="shared" si="19"/>
        <v>0</v>
      </c>
      <c r="U35" s="153">
        <f t="shared" si="20"/>
        <v>0</v>
      </c>
      <c r="V35" s="154">
        <f t="shared" si="21"/>
        <v>0</v>
      </c>
      <c r="W35" s="127">
        <f t="shared" si="4"/>
        <v>0</v>
      </c>
      <c r="X35" s="128">
        <f t="shared" si="5"/>
        <v>0</v>
      </c>
      <c r="Y35" s="133">
        <f t="shared" si="6"/>
        <v>0</v>
      </c>
      <c r="Z35" s="130">
        <f t="shared" si="7"/>
        <v>0</v>
      </c>
      <c r="AA35" s="131">
        <f t="shared" si="8"/>
        <v>0</v>
      </c>
      <c r="AB35" s="132">
        <f t="shared" si="9"/>
        <v>0</v>
      </c>
      <c r="AC35" s="139">
        <f t="shared" si="10"/>
        <v>0</v>
      </c>
      <c r="AD35" s="138">
        <f t="shared" si="11"/>
        <v>0</v>
      </c>
      <c r="AE35" s="86"/>
      <c r="AF35" s="86"/>
      <c r="AG35" s="86"/>
    </row>
    <row r="36" spans="1:33" s="16" customFormat="1" ht="19.5" customHeight="1">
      <c r="A36" s="161" t="str">
        <f t="shared" si="15"/>
        <v>/</v>
      </c>
      <c r="B36" s="163" t="str">
        <f t="shared" si="16"/>
        <v>--</v>
      </c>
      <c r="C36" s="159">
        <f t="shared" si="17"/>
        <v>0</v>
      </c>
      <c r="D36" s="125"/>
      <c r="E36" s="63"/>
      <c r="F36" s="70"/>
      <c r="G36" s="79"/>
      <c r="H36" s="80"/>
      <c r="I36" s="81"/>
      <c r="J36" s="143"/>
      <c r="K36" s="84"/>
      <c r="L36" s="84"/>
      <c r="M36" s="154">
        <f t="shared" si="18"/>
        <v>0</v>
      </c>
      <c r="N36" s="143"/>
      <c r="O36" s="84"/>
      <c r="P36" s="84"/>
      <c r="Q36" s="84"/>
      <c r="R36" s="84"/>
      <c r="S36" s="85"/>
      <c r="T36" s="153">
        <f t="shared" si="19"/>
        <v>0</v>
      </c>
      <c r="U36" s="153">
        <f t="shared" si="20"/>
        <v>0</v>
      </c>
      <c r="V36" s="154">
        <f t="shared" si="21"/>
        <v>0</v>
      </c>
      <c r="W36" s="127">
        <f t="shared" si="4"/>
        <v>0</v>
      </c>
      <c r="X36" s="128">
        <f t="shared" si="5"/>
        <v>0</v>
      </c>
      <c r="Y36" s="133">
        <f t="shared" si="6"/>
        <v>0</v>
      </c>
      <c r="Z36" s="130">
        <f t="shared" si="7"/>
        <v>0</v>
      </c>
      <c r="AA36" s="131">
        <f t="shared" si="8"/>
        <v>0</v>
      </c>
      <c r="AB36" s="132">
        <f t="shared" si="9"/>
        <v>0</v>
      </c>
      <c r="AC36" s="139">
        <f t="shared" si="10"/>
        <v>0</v>
      </c>
      <c r="AD36" s="138">
        <f t="shared" si="11"/>
        <v>0</v>
      </c>
      <c r="AE36" s="86"/>
      <c r="AF36" s="86"/>
      <c r="AG36" s="86"/>
    </row>
    <row r="37" spans="1:33" s="16" customFormat="1" ht="19.5" customHeight="1">
      <c r="A37" s="161" t="str">
        <f t="shared" si="15"/>
        <v>/</v>
      </c>
      <c r="B37" s="163" t="str">
        <f t="shared" si="16"/>
        <v>--</v>
      </c>
      <c r="C37" s="159">
        <f t="shared" si="17"/>
        <v>0</v>
      </c>
      <c r="D37" s="125"/>
      <c r="E37" s="63"/>
      <c r="F37" s="70"/>
      <c r="G37" s="79"/>
      <c r="H37" s="80"/>
      <c r="I37" s="81"/>
      <c r="J37" s="143"/>
      <c r="K37" s="84"/>
      <c r="L37" s="84"/>
      <c r="M37" s="154">
        <f t="shared" si="18"/>
        <v>0</v>
      </c>
      <c r="N37" s="143"/>
      <c r="O37" s="84"/>
      <c r="P37" s="84"/>
      <c r="Q37" s="84"/>
      <c r="R37" s="84"/>
      <c r="S37" s="85"/>
      <c r="T37" s="153">
        <f t="shared" si="19"/>
        <v>0</v>
      </c>
      <c r="U37" s="153">
        <f t="shared" si="20"/>
        <v>0</v>
      </c>
      <c r="V37" s="154">
        <f t="shared" si="21"/>
        <v>0</v>
      </c>
      <c r="W37" s="127">
        <f t="shared" si="4"/>
        <v>0</v>
      </c>
      <c r="X37" s="128">
        <f t="shared" si="5"/>
        <v>0</v>
      </c>
      <c r="Y37" s="133">
        <f t="shared" si="6"/>
        <v>0</v>
      </c>
      <c r="Z37" s="130">
        <f t="shared" si="7"/>
        <v>0</v>
      </c>
      <c r="AA37" s="131">
        <f t="shared" si="8"/>
        <v>0</v>
      </c>
      <c r="AB37" s="132">
        <f t="shared" si="9"/>
        <v>0</v>
      </c>
      <c r="AC37" s="139">
        <f t="shared" si="10"/>
        <v>0</v>
      </c>
      <c r="AD37" s="138">
        <f t="shared" si="11"/>
        <v>0</v>
      </c>
      <c r="AE37" s="86"/>
      <c r="AF37" s="86"/>
      <c r="AG37" s="86"/>
    </row>
    <row r="38" spans="1:30" s="16" customFormat="1" ht="19.5" customHeight="1">
      <c r="A38" s="161" t="str">
        <f t="shared" si="15"/>
        <v>/</v>
      </c>
      <c r="B38" s="163" t="str">
        <f t="shared" si="16"/>
        <v>--</v>
      </c>
      <c r="C38" s="159">
        <f t="shared" si="17"/>
        <v>0</v>
      </c>
      <c r="D38" s="125"/>
      <c r="E38" s="63"/>
      <c r="F38" s="70"/>
      <c r="G38" s="79"/>
      <c r="H38" s="80"/>
      <c r="I38" s="81"/>
      <c r="J38" s="143"/>
      <c r="K38" s="84"/>
      <c r="L38" s="84"/>
      <c r="M38" s="154">
        <f t="shared" si="18"/>
        <v>0</v>
      </c>
      <c r="N38" s="143"/>
      <c r="O38" s="84"/>
      <c r="P38" s="84"/>
      <c r="Q38" s="84"/>
      <c r="R38" s="84"/>
      <c r="S38" s="85"/>
      <c r="T38" s="153">
        <f t="shared" si="19"/>
        <v>0</v>
      </c>
      <c r="U38" s="153">
        <f t="shared" si="20"/>
        <v>0</v>
      </c>
      <c r="V38" s="154">
        <f t="shared" si="21"/>
        <v>0</v>
      </c>
      <c r="W38" s="127">
        <f t="shared" si="4"/>
        <v>0</v>
      </c>
      <c r="X38" s="128">
        <f t="shared" si="5"/>
        <v>0</v>
      </c>
      <c r="Y38" s="133">
        <f t="shared" si="6"/>
        <v>0</v>
      </c>
      <c r="Z38" s="130">
        <f t="shared" si="7"/>
        <v>0</v>
      </c>
      <c r="AA38" s="131">
        <f t="shared" si="8"/>
        <v>0</v>
      </c>
      <c r="AB38" s="132">
        <f t="shared" si="9"/>
        <v>0</v>
      </c>
      <c r="AC38" s="139">
        <f t="shared" si="10"/>
        <v>0</v>
      </c>
      <c r="AD38" s="138">
        <f t="shared" si="11"/>
        <v>0</v>
      </c>
    </row>
    <row r="39" spans="1:30" s="16" customFormat="1" ht="19.5" customHeight="1">
      <c r="A39" s="161" t="str">
        <f t="shared" si="15"/>
        <v>/</v>
      </c>
      <c r="B39" s="163" t="str">
        <f t="shared" si="16"/>
        <v>--</v>
      </c>
      <c r="C39" s="159">
        <f t="shared" si="17"/>
        <v>0</v>
      </c>
      <c r="D39" s="125"/>
      <c r="E39" s="63"/>
      <c r="F39" s="70"/>
      <c r="G39" s="79"/>
      <c r="H39" s="80"/>
      <c r="I39" s="81"/>
      <c r="J39" s="143"/>
      <c r="K39" s="84"/>
      <c r="L39" s="84"/>
      <c r="M39" s="154">
        <f t="shared" si="18"/>
        <v>0</v>
      </c>
      <c r="N39" s="143"/>
      <c r="O39" s="84"/>
      <c r="P39" s="84"/>
      <c r="Q39" s="84"/>
      <c r="R39" s="84"/>
      <c r="S39" s="85"/>
      <c r="T39" s="153">
        <f t="shared" si="19"/>
        <v>0</v>
      </c>
      <c r="U39" s="153">
        <f t="shared" si="20"/>
        <v>0</v>
      </c>
      <c r="V39" s="154">
        <f t="shared" si="21"/>
        <v>0</v>
      </c>
      <c r="W39" s="127">
        <f t="shared" si="4"/>
        <v>0</v>
      </c>
      <c r="X39" s="128">
        <f t="shared" si="5"/>
        <v>0</v>
      </c>
      <c r="Y39" s="133">
        <f t="shared" si="6"/>
        <v>0</v>
      </c>
      <c r="Z39" s="130">
        <f t="shared" si="7"/>
        <v>0</v>
      </c>
      <c r="AA39" s="131">
        <f t="shared" si="8"/>
        <v>0</v>
      </c>
      <c r="AB39" s="132">
        <f t="shared" si="9"/>
        <v>0</v>
      </c>
      <c r="AC39" s="139">
        <f t="shared" si="10"/>
        <v>0</v>
      </c>
      <c r="AD39" s="138">
        <f t="shared" si="11"/>
        <v>0</v>
      </c>
    </row>
    <row r="40" spans="1:30" s="16" customFormat="1" ht="19.5" customHeight="1">
      <c r="A40" s="161" t="str">
        <f t="shared" si="15"/>
        <v>/</v>
      </c>
      <c r="B40" s="163" t="str">
        <f t="shared" si="16"/>
        <v>--</v>
      </c>
      <c r="C40" s="159">
        <f t="shared" si="17"/>
        <v>0</v>
      </c>
      <c r="D40" s="125"/>
      <c r="E40" s="63"/>
      <c r="F40" s="70"/>
      <c r="G40" s="79"/>
      <c r="H40" s="80"/>
      <c r="I40" s="81"/>
      <c r="J40" s="143"/>
      <c r="K40" s="84"/>
      <c r="L40" s="84"/>
      <c r="M40" s="154">
        <f t="shared" si="18"/>
        <v>0</v>
      </c>
      <c r="N40" s="143"/>
      <c r="O40" s="84"/>
      <c r="P40" s="84"/>
      <c r="Q40" s="84"/>
      <c r="R40" s="84"/>
      <c r="S40" s="85"/>
      <c r="T40" s="153">
        <f t="shared" si="19"/>
        <v>0</v>
      </c>
      <c r="U40" s="153">
        <f t="shared" si="20"/>
        <v>0</v>
      </c>
      <c r="V40" s="154">
        <f t="shared" si="21"/>
        <v>0</v>
      </c>
      <c r="W40" s="127">
        <f t="shared" si="4"/>
        <v>0</v>
      </c>
      <c r="X40" s="128">
        <f t="shared" si="5"/>
        <v>0</v>
      </c>
      <c r="Y40" s="133">
        <f t="shared" si="6"/>
        <v>0</v>
      </c>
      <c r="Z40" s="130">
        <f t="shared" si="7"/>
        <v>0</v>
      </c>
      <c r="AA40" s="131">
        <f t="shared" si="8"/>
        <v>0</v>
      </c>
      <c r="AB40" s="132">
        <f t="shared" si="9"/>
        <v>0</v>
      </c>
      <c r="AC40" s="139">
        <f t="shared" si="10"/>
        <v>0</v>
      </c>
      <c r="AD40" s="138">
        <f t="shared" si="11"/>
        <v>0</v>
      </c>
    </row>
    <row r="41" spans="1:30" s="16" customFormat="1" ht="19.5" customHeight="1">
      <c r="A41" s="161" t="str">
        <f t="shared" si="15"/>
        <v>/</v>
      </c>
      <c r="B41" s="163" t="str">
        <f t="shared" si="16"/>
        <v>--</v>
      </c>
      <c r="C41" s="159">
        <f t="shared" si="17"/>
        <v>0</v>
      </c>
      <c r="D41" s="125"/>
      <c r="E41" s="63"/>
      <c r="F41" s="70"/>
      <c r="G41" s="79"/>
      <c r="H41" s="80"/>
      <c r="I41" s="81"/>
      <c r="J41" s="143"/>
      <c r="K41" s="84"/>
      <c r="L41" s="84"/>
      <c r="M41" s="154">
        <f t="shared" si="18"/>
        <v>0</v>
      </c>
      <c r="N41" s="143"/>
      <c r="O41" s="84"/>
      <c r="P41" s="84"/>
      <c r="Q41" s="84"/>
      <c r="R41" s="84"/>
      <c r="S41" s="85"/>
      <c r="T41" s="153">
        <f t="shared" si="19"/>
        <v>0</v>
      </c>
      <c r="U41" s="153">
        <f t="shared" si="20"/>
        <v>0</v>
      </c>
      <c r="V41" s="154">
        <f t="shared" si="21"/>
        <v>0</v>
      </c>
      <c r="W41" s="127">
        <f t="shared" si="4"/>
        <v>0</v>
      </c>
      <c r="X41" s="128">
        <f t="shared" si="5"/>
        <v>0</v>
      </c>
      <c r="Y41" s="133">
        <f t="shared" si="6"/>
        <v>0</v>
      </c>
      <c r="Z41" s="130">
        <f t="shared" si="7"/>
        <v>0</v>
      </c>
      <c r="AA41" s="131">
        <f t="shared" si="8"/>
        <v>0</v>
      </c>
      <c r="AB41" s="132">
        <f t="shared" si="9"/>
        <v>0</v>
      </c>
      <c r="AC41" s="139">
        <f t="shared" si="10"/>
        <v>0</v>
      </c>
      <c r="AD41" s="138">
        <f t="shared" si="11"/>
        <v>0</v>
      </c>
    </row>
    <row r="42" spans="1:30" s="16" customFormat="1" ht="19.5" customHeight="1" thickBot="1">
      <c r="A42" s="165" t="str">
        <f t="shared" si="15"/>
        <v>/</v>
      </c>
      <c r="B42" s="232" t="str">
        <f t="shared" si="16"/>
        <v>--</v>
      </c>
      <c r="C42" s="166">
        <f t="shared" si="17"/>
        <v>0</v>
      </c>
      <c r="D42" s="167"/>
      <c r="E42" s="106"/>
      <c r="F42" s="107"/>
      <c r="G42" s="108"/>
      <c r="H42" s="109"/>
      <c r="I42" s="110"/>
      <c r="J42" s="145"/>
      <c r="K42" s="113"/>
      <c r="L42" s="113"/>
      <c r="M42" s="156">
        <f t="shared" si="18"/>
        <v>0</v>
      </c>
      <c r="N42" s="145"/>
      <c r="O42" s="113"/>
      <c r="P42" s="113"/>
      <c r="Q42" s="113"/>
      <c r="R42" s="113"/>
      <c r="S42" s="114"/>
      <c r="T42" s="155">
        <f t="shared" si="19"/>
        <v>0</v>
      </c>
      <c r="U42" s="155">
        <f t="shared" si="20"/>
        <v>0</v>
      </c>
      <c r="V42" s="156">
        <f t="shared" si="21"/>
        <v>0</v>
      </c>
      <c r="W42" s="127">
        <f t="shared" si="4"/>
        <v>0</v>
      </c>
      <c r="X42" s="128">
        <f t="shared" si="5"/>
        <v>0</v>
      </c>
      <c r="Y42" s="134">
        <f t="shared" si="6"/>
        <v>0</v>
      </c>
      <c r="Z42" s="130">
        <f t="shared" si="7"/>
        <v>0</v>
      </c>
      <c r="AA42" s="131">
        <f t="shared" si="8"/>
        <v>0</v>
      </c>
      <c r="AB42" s="132">
        <f t="shared" si="9"/>
        <v>0</v>
      </c>
      <c r="AC42" s="140">
        <f t="shared" si="10"/>
        <v>0</v>
      </c>
      <c r="AD42" s="138">
        <f t="shared" si="11"/>
        <v>0</v>
      </c>
    </row>
    <row r="43" spans="1:30" ht="15.75">
      <c r="A43" s="74"/>
      <c r="B43" s="74"/>
      <c r="C43" s="75">
        <v>0</v>
      </c>
      <c r="D43" s="75">
        <v>0</v>
      </c>
      <c r="E43" s="75">
        <v>0</v>
      </c>
      <c r="F43" s="75">
        <v>0</v>
      </c>
      <c r="G43" s="76"/>
      <c r="H43" s="76"/>
      <c r="I43" s="76"/>
      <c r="J43" s="76"/>
      <c r="K43" s="76"/>
      <c r="L43" s="76"/>
      <c r="M43" s="77"/>
      <c r="N43" s="76"/>
      <c r="O43" s="76"/>
      <c r="P43" s="76"/>
      <c r="Q43" s="76"/>
      <c r="R43" s="76"/>
      <c r="S43" s="74"/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</row>
    <row r="44" spans="1:6" ht="15">
      <c r="A44" s="221" t="s">
        <v>110</v>
      </c>
      <c r="B44" s="220"/>
      <c r="C44" s="220"/>
      <c r="D44" s="16"/>
      <c r="E44" s="121"/>
      <c r="F44" s="16"/>
    </row>
    <row r="45" spans="1:6" ht="15">
      <c r="A45" s="221" t="s">
        <v>111</v>
      </c>
      <c r="B45" s="220"/>
      <c r="C45" s="220"/>
      <c r="D45" s="16"/>
      <c r="E45" s="121"/>
      <c r="F45" s="16"/>
    </row>
    <row r="46" spans="1:6" ht="15">
      <c r="A46" s="221" t="s">
        <v>112</v>
      </c>
      <c r="B46" s="220"/>
      <c r="C46" s="220"/>
      <c r="D46" s="16"/>
      <c r="E46" s="121"/>
      <c r="F46" s="16"/>
    </row>
    <row r="48" ht="15.75">
      <c r="F48" s="222" t="s">
        <v>99</v>
      </c>
    </row>
    <row r="49" ht="15.75">
      <c r="F49" s="223" t="s">
        <v>100</v>
      </c>
    </row>
    <row r="50" ht="15.75">
      <c r="F50" s="224" t="s">
        <v>101</v>
      </c>
    </row>
  </sheetData>
  <sheetProtection selectLockedCells="1" selectUnlockedCells="1"/>
  <mergeCells count="31">
    <mergeCell ref="A6:C6"/>
    <mergeCell ref="W6:AB6"/>
    <mergeCell ref="W8:AB8"/>
    <mergeCell ref="A10:A12"/>
    <mergeCell ref="B10:B12"/>
    <mergeCell ref="C10:C12"/>
    <mergeCell ref="D10:D12"/>
    <mergeCell ref="E10:E12"/>
    <mergeCell ref="F10:F12"/>
    <mergeCell ref="Y10:Z10"/>
    <mergeCell ref="AC8:AD8"/>
    <mergeCell ref="G9:V9"/>
    <mergeCell ref="W9:X10"/>
    <mergeCell ref="Y9:AB9"/>
    <mergeCell ref="AC9:AC11"/>
    <mergeCell ref="AD9:AD11"/>
    <mergeCell ref="N11:O11"/>
    <mergeCell ref="P11:R11"/>
    <mergeCell ref="S11:S12"/>
    <mergeCell ref="T11:V11"/>
    <mergeCell ref="F1:V1"/>
    <mergeCell ref="W1:AB1"/>
    <mergeCell ref="G2:V2"/>
    <mergeCell ref="G4:K4"/>
    <mergeCell ref="L4:M4"/>
    <mergeCell ref="N4:V4"/>
    <mergeCell ref="W4:AB4"/>
    <mergeCell ref="AA10:AB10"/>
    <mergeCell ref="G10:I11"/>
    <mergeCell ref="J10:M11"/>
    <mergeCell ref="N10:V10"/>
  </mergeCells>
  <conditionalFormatting sqref="B13:B24">
    <cfRule type="cellIs" priority="1" dxfId="8" operator="equal" stopIfTrue="1">
      <formula>$F$48</formula>
    </cfRule>
    <cfRule type="cellIs" priority="2" dxfId="9" operator="equal" stopIfTrue="1">
      <formula>$F$49</formula>
    </cfRule>
    <cfRule type="cellIs" priority="3" dxfId="10" operator="equal" stopIfTrue="1">
      <formula>$F$50</formula>
    </cfRule>
  </conditionalFormatting>
  <printOptions horizontalCentered="1"/>
  <pageMargins left="0.19652777777777777" right="0.19652777777777777" top="0.3541666666666667" bottom="0.43333333333333335" header="0.5118055555555555" footer="0.15763888888888888"/>
  <pageSetup fitToHeight="0" fitToWidth="1" horizontalDpi="300" verticalDpi="300" orientation="landscape" paperSize="9" scale="52" r:id="rId2"/>
  <headerFooter alignWithMargins="0">
    <oddFooter>&amp;C&amp;P/&amp;N&amp;R&amp;D</oddFooter>
  </headerFooter>
  <ignoredErrors>
    <ignoredError sqref="M25:V42 W13:AD13 W14:AD42 A25:C42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C51"/>
  <sheetViews>
    <sheetView showZeros="0" zoomScalePageLayoutView="0" workbookViewId="0" topLeftCell="A18">
      <selection activeCell="A13" sqref="A13:S39"/>
    </sheetView>
  </sheetViews>
  <sheetFormatPr defaultColWidth="11.421875" defaultRowHeight="12.75"/>
  <cols>
    <col min="1" max="1" width="9.421875" style="1" customWidth="1"/>
    <col min="2" max="2" width="18.421875" style="1" customWidth="1"/>
    <col min="3" max="3" width="9.7109375" style="2" customWidth="1"/>
    <col min="4" max="4" width="12.7109375" style="3" customWidth="1"/>
    <col min="5" max="5" width="7.7109375" style="3" customWidth="1"/>
    <col min="6" max="7" width="14.28125" style="3" customWidth="1"/>
    <col min="8" max="8" width="28.28125" style="4" customWidth="1"/>
    <col min="9" max="13" width="7.421875" style="5" customWidth="1"/>
    <col min="14" max="14" width="7.421875" style="6" customWidth="1"/>
    <col min="15" max="16" width="7.421875" style="5" customWidth="1"/>
    <col min="17" max="17" width="9.421875" style="5" customWidth="1"/>
    <col min="18" max="18" width="7.421875" style="1" customWidth="1"/>
    <col min="19" max="19" width="8.57421875" style="7" customWidth="1"/>
    <col min="20" max="20" width="10.7109375" style="8" customWidth="1"/>
    <col min="21" max="23" width="10.7109375" style="5" customWidth="1"/>
    <col min="24" max="16384" width="11.421875" style="5" customWidth="1"/>
  </cols>
  <sheetData>
    <row r="1" spans="1:25" s="12" customFormat="1" ht="30" customHeight="1">
      <c r="A1" s="9"/>
      <c r="B1" s="9"/>
      <c r="C1" s="9"/>
      <c r="D1" s="9"/>
      <c r="E1" s="9"/>
      <c r="F1" s="9"/>
      <c r="G1" s="9"/>
      <c r="H1" s="448" t="s">
        <v>0</v>
      </c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393"/>
      <c r="U1" s="393"/>
      <c r="V1" s="393"/>
      <c r="W1" s="393"/>
      <c r="X1" s="11"/>
      <c r="Y1" s="11"/>
    </row>
    <row r="2" spans="1:25" ht="19.5">
      <c r="A2" s="13"/>
      <c r="B2" s="13"/>
      <c r="C2" s="13"/>
      <c r="D2" s="13"/>
      <c r="E2" s="13"/>
      <c r="F2" s="13"/>
      <c r="G2" s="13"/>
      <c r="H2" s="14" t="s">
        <v>1</v>
      </c>
      <c r="I2" s="394" t="s">
        <v>65</v>
      </c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16"/>
    </row>
    <row r="3" spans="1:25" ht="10.5" customHeight="1">
      <c r="A3" s="13"/>
      <c r="B3" s="13"/>
      <c r="C3" s="13"/>
      <c r="D3" s="13"/>
      <c r="E3" s="13"/>
      <c r="F3" s="13"/>
      <c r="G3" s="13"/>
      <c r="H3" s="1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X3" s="16"/>
      <c r="Y3" s="16"/>
    </row>
    <row r="4" spans="1:25" ht="19.5">
      <c r="A4" s="18"/>
      <c r="B4" s="18"/>
      <c r="C4" s="18"/>
      <c r="D4" s="18"/>
      <c r="E4" s="18"/>
      <c r="F4" s="18"/>
      <c r="G4" s="18"/>
      <c r="H4" s="19" t="s">
        <v>3</v>
      </c>
      <c r="I4" s="395" t="s">
        <v>49</v>
      </c>
      <c r="J4" s="395"/>
      <c r="K4" s="395"/>
      <c r="L4" s="395"/>
      <c r="M4" s="395"/>
      <c r="N4" s="396" t="s">
        <v>5</v>
      </c>
      <c r="O4" s="396"/>
      <c r="P4" s="395">
        <v>41427</v>
      </c>
      <c r="Q4" s="449"/>
      <c r="R4" s="449"/>
      <c r="S4" s="449"/>
      <c r="T4" s="449"/>
      <c r="U4" s="449"/>
      <c r="V4" s="449"/>
      <c r="W4" s="449"/>
      <c r="X4" s="450"/>
      <c r="Y4" s="16"/>
    </row>
    <row r="5" spans="3:23" ht="31.5" customHeight="1" thickBot="1">
      <c r="C5" s="21"/>
      <c r="H5" s="24"/>
      <c r="I5" s="24"/>
      <c r="J5" s="24"/>
      <c r="K5" s="24"/>
      <c r="L5" s="24"/>
      <c r="M5" s="24"/>
      <c r="N5" s="24"/>
      <c r="O5" s="24"/>
      <c r="P5" s="24"/>
      <c r="Q5" s="25"/>
      <c r="R5" s="26"/>
      <c r="S5" s="27"/>
      <c r="T5" s="412" t="s">
        <v>8</v>
      </c>
      <c r="U5" s="412"/>
      <c r="V5" s="412"/>
      <c r="W5" s="412"/>
    </row>
    <row r="6" spans="1:55" ht="21" thickTop="1">
      <c r="A6" s="433" t="s">
        <v>6</v>
      </c>
      <c r="B6" s="433"/>
      <c r="C6" s="433"/>
      <c r="E6" s="459" t="s">
        <v>38</v>
      </c>
      <c r="F6" s="459"/>
      <c r="G6" s="459"/>
      <c r="H6" s="459"/>
      <c r="I6" s="31"/>
      <c r="J6" s="455" t="s">
        <v>63</v>
      </c>
      <c r="K6" s="455"/>
      <c r="L6" s="455"/>
      <c r="M6" s="455"/>
      <c r="N6" s="455"/>
      <c r="O6" s="455"/>
      <c r="P6" s="31"/>
      <c r="Q6" s="31"/>
      <c r="R6" s="31"/>
      <c r="S6" s="31"/>
      <c r="T6" s="142"/>
      <c r="U6" s="142"/>
      <c r="V6" s="142"/>
      <c r="W6" s="142"/>
      <c r="Z6" s="32" t="s">
        <v>90</v>
      </c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</row>
    <row r="7" spans="1:55" ht="21" thickBot="1">
      <c r="A7" s="91"/>
      <c r="B7" s="91"/>
      <c r="C7" s="91"/>
      <c r="E7" s="301"/>
      <c r="F7" s="301"/>
      <c r="G7" s="301"/>
      <c r="H7" s="301"/>
      <c r="I7" s="31"/>
      <c r="J7" s="456" t="s">
        <v>64</v>
      </c>
      <c r="K7" s="456"/>
      <c r="L7" s="456"/>
      <c r="M7" s="456"/>
      <c r="N7" s="456"/>
      <c r="O7" s="456"/>
      <c r="P7" s="31"/>
      <c r="Q7" s="31"/>
      <c r="R7" s="31"/>
      <c r="S7" s="31"/>
      <c r="T7" s="142"/>
      <c r="U7" s="142"/>
      <c r="V7" s="142"/>
      <c r="W7" s="14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</row>
    <row r="8" spans="1:55" ht="21.75" thickBot="1" thickTop="1">
      <c r="A8" s="33" t="s">
        <v>120</v>
      </c>
      <c r="B8" s="33"/>
      <c r="C8" s="21"/>
      <c r="E8" s="34"/>
      <c r="F8" s="34"/>
      <c r="G8" s="34"/>
      <c r="H8" s="5"/>
      <c r="N8" s="5"/>
      <c r="Q8" s="35"/>
      <c r="R8" s="36"/>
      <c r="S8" s="8"/>
      <c r="T8" s="413" t="s">
        <v>96</v>
      </c>
      <c r="U8" s="413"/>
      <c r="V8" s="413"/>
      <c r="W8" s="413"/>
      <c r="X8" s="414" t="s">
        <v>10</v>
      </c>
      <c r="Y8" s="414"/>
      <c r="Z8" s="37">
        <v>1</v>
      </c>
      <c r="AA8" s="37">
        <v>2</v>
      </c>
      <c r="AB8" s="37">
        <v>3</v>
      </c>
      <c r="AC8" s="37">
        <v>4</v>
      </c>
      <c r="AD8" s="37">
        <v>5</v>
      </c>
      <c r="AE8" s="37">
        <v>6</v>
      </c>
      <c r="AF8" s="37">
        <v>7</v>
      </c>
      <c r="AG8" s="37">
        <v>8</v>
      </c>
      <c r="AH8" s="37">
        <v>9</v>
      </c>
      <c r="AI8" s="37">
        <v>10</v>
      </c>
      <c r="AJ8" s="37">
        <v>11</v>
      </c>
      <c r="AK8" s="37">
        <v>12</v>
      </c>
      <c r="AL8" s="37">
        <v>13</v>
      </c>
      <c r="AM8" s="37">
        <v>14</v>
      </c>
      <c r="AN8" s="37">
        <v>15</v>
      </c>
      <c r="AO8" s="37">
        <v>16</v>
      </c>
      <c r="AP8" s="37">
        <v>17</v>
      </c>
      <c r="AQ8" s="37">
        <v>18</v>
      </c>
      <c r="AR8" s="37">
        <v>19</v>
      </c>
      <c r="AS8" s="37">
        <v>20</v>
      </c>
      <c r="AT8" s="37">
        <v>21</v>
      </c>
      <c r="AU8" s="37">
        <v>22</v>
      </c>
      <c r="AV8" s="37">
        <v>23</v>
      </c>
      <c r="AW8" s="37">
        <v>24</v>
      </c>
      <c r="AX8" s="37">
        <v>25</v>
      </c>
      <c r="AY8" s="37">
        <v>26</v>
      </c>
      <c r="AZ8" s="37">
        <v>27</v>
      </c>
      <c r="BA8" s="37">
        <v>28</v>
      </c>
      <c r="BB8" s="37">
        <v>29</v>
      </c>
      <c r="BC8" s="37">
        <v>30</v>
      </c>
    </row>
    <row r="9" spans="1:55" s="4" customFormat="1" ht="17.25" thickBot="1" thickTop="1">
      <c r="A9" s="38"/>
      <c r="B9" s="38"/>
      <c r="C9" s="39"/>
      <c r="D9" s="40"/>
      <c r="E9" s="40"/>
      <c r="F9" s="40"/>
      <c r="G9" s="40"/>
      <c r="H9" s="40"/>
      <c r="I9" s="402" t="s">
        <v>39</v>
      </c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15" t="s">
        <v>13</v>
      </c>
      <c r="U9" s="415"/>
      <c r="V9" s="451" t="s">
        <v>14</v>
      </c>
      <c r="W9" s="452"/>
      <c r="X9" s="417" t="s">
        <v>34</v>
      </c>
      <c r="Y9" s="420" t="s">
        <v>35</v>
      </c>
      <c r="Z9" s="37">
        <f>LARGE($C$13:$C$43,1)</f>
        <v>18.6</v>
      </c>
      <c r="AA9" s="37">
        <f>LARGE($C$13:$C$43,2)</f>
        <v>17.7</v>
      </c>
      <c r="AB9" s="37">
        <f>LARGE($C$13:$C$43,3)</f>
        <v>17.05</v>
      </c>
      <c r="AC9" s="37">
        <f>LARGE($C$13:$C$43,4)</f>
        <v>16.6</v>
      </c>
      <c r="AD9" s="37">
        <f>LARGE($C$13:$C$43,5)</f>
        <v>16.6</v>
      </c>
      <c r="AE9" s="37">
        <f>LARGE($C$13:$C$43,6)</f>
        <v>16.45</v>
      </c>
      <c r="AF9" s="37">
        <f>LARGE($C$13:$C$43,7)</f>
        <v>15.85</v>
      </c>
      <c r="AG9" s="37">
        <f>LARGE($C$13:$C$43,8)</f>
        <v>15.25</v>
      </c>
      <c r="AH9" s="37">
        <f>LARGE($C$13:$C$43,9)</f>
        <v>15.05</v>
      </c>
      <c r="AI9" s="37">
        <f>LARGE($C$13:$C$43,10)</f>
        <v>15.05</v>
      </c>
      <c r="AJ9" s="37">
        <f>LARGE($C$13:$C$43,11)</f>
        <v>14.85</v>
      </c>
      <c r="AK9" s="37">
        <f>LARGE($C$13:$C$43,12)</f>
        <v>14.55</v>
      </c>
      <c r="AL9" s="37">
        <f>LARGE($C$13:$C$43,13)</f>
        <v>14.5</v>
      </c>
      <c r="AM9" s="37">
        <f>LARGE($C$13:$C$43,14)</f>
        <v>14.35</v>
      </c>
      <c r="AN9" s="37">
        <f>LARGE($C$13:$C$43,15)</f>
        <v>14.2</v>
      </c>
      <c r="AO9" s="37">
        <f>LARGE($C$13:$C$43,16)</f>
        <v>14.05</v>
      </c>
      <c r="AP9" s="37">
        <f>LARGE($C$13:$C$43,17)</f>
        <v>13.95</v>
      </c>
      <c r="AQ9" s="37">
        <f>LARGE($C$13:$C$43,18)</f>
        <v>13.35</v>
      </c>
      <c r="AR9" s="37">
        <f>LARGE($C$13:$C$43,19)</f>
        <v>13.3</v>
      </c>
      <c r="AS9" s="37">
        <f>LARGE($C$13:$C$43,20)</f>
        <v>13.3</v>
      </c>
      <c r="AT9" s="37">
        <f>LARGE($C$13:$C$43,21)</f>
        <v>13</v>
      </c>
      <c r="AU9" s="37">
        <f>LARGE($C$13:$C$43,22)</f>
        <v>12.45</v>
      </c>
      <c r="AV9" s="37">
        <f>LARGE($C$13:$C$43,23)</f>
        <v>11.4</v>
      </c>
      <c r="AW9" s="37">
        <f>LARGE($C$13:$C$43,24)</f>
        <v>11.4</v>
      </c>
      <c r="AX9" s="37">
        <f>LARGE($C$13:$C$43,25)</f>
        <v>11.35</v>
      </c>
      <c r="AY9" s="37">
        <f>LARGE($C$13:$C$43,26)</f>
        <v>10.9</v>
      </c>
      <c r="AZ9" s="37">
        <f>LARGE($C$13:$C$43,27)</f>
        <v>10.5</v>
      </c>
      <c r="BA9" s="37">
        <f>LARGE($C$13:$C$43,28)</f>
        <v>0</v>
      </c>
      <c r="BB9" s="37">
        <f>LARGE($C$13:$C$43,29)</f>
        <v>0</v>
      </c>
      <c r="BC9" s="37">
        <f>LARGE($C$13:$C$43,30)</f>
        <v>0</v>
      </c>
    </row>
    <row r="10" spans="1:55" s="4" customFormat="1" ht="12.75" customHeight="1" thickBot="1" thickTop="1">
      <c r="A10" s="374" t="s">
        <v>121</v>
      </c>
      <c r="B10" s="370" t="s">
        <v>98</v>
      </c>
      <c r="C10" s="408" t="s">
        <v>125</v>
      </c>
      <c r="D10" s="460" t="s">
        <v>124</v>
      </c>
      <c r="E10" s="463" t="s">
        <v>71</v>
      </c>
      <c r="F10" s="460" t="s">
        <v>40</v>
      </c>
      <c r="G10" s="460" t="s">
        <v>41</v>
      </c>
      <c r="H10" s="374" t="s">
        <v>21</v>
      </c>
      <c r="I10" s="405" t="s">
        <v>16</v>
      </c>
      <c r="J10" s="405"/>
      <c r="K10" s="407" t="s">
        <v>93</v>
      </c>
      <c r="L10" s="407"/>
      <c r="M10" s="407"/>
      <c r="N10" s="407"/>
      <c r="O10" s="377" t="s">
        <v>18</v>
      </c>
      <c r="P10" s="378"/>
      <c r="Q10" s="378"/>
      <c r="R10" s="378"/>
      <c r="S10" s="379"/>
      <c r="T10" s="415"/>
      <c r="U10" s="415"/>
      <c r="V10" s="453"/>
      <c r="W10" s="454"/>
      <c r="X10" s="417"/>
      <c r="Y10" s="420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  <row r="11" spans="1:55" s="4" customFormat="1" ht="13.5" thickTop="1">
      <c r="A11" s="375"/>
      <c r="B11" s="371"/>
      <c r="C11" s="409"/>
      <c r="D11" s="461"/>
      <c r="E11" s="464"/>
      <c r="F11" s="461"/>
      <c r="G11" s="461"/>
      <c r="H11" s="375"/>
      <c r="I11" s="405"/>
      <c r="J11" s="405"/>
      <c r="K11" s="407"/>
      <c r="L11" s="407"/>
      <c r="M11" s="407"/>
      <c r="N11" s="407"/>
      <c r="O11" s="380" t="s">
        <v>22</v>
      </c>
      <c r="P11" s="381"/>
      <c r="Q11" s="176" t="s">
        <v>73</v>
      </c>
      <c r="R11" s="457" t="s">
        <v>24</v>
      </c>
      <c r="S11" s="173"/>
      <c r="T11" s="43">
        <v>0.5</v>
      </c>
      <c r="U11" s="44">
        <v>0.5</v>
      </c>
      <c r="V11" s="41">
        <v>1</v>
      </c>
      <c r="W11" s="45">
        <v>0.5</v>
      </c>
      <c r="X11" s="417"/>
      <c r="Y11" s="420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1:55" s="4" customFormat="1" ht="32.25" thickBot="1">
      <c r="A12" s="369"/>
      <c r="B12" s="372"/>
      <c r="C12" s="410"/>
      <c r="D12" s="462"/>
      <c r="E12" s="465"/>
      <c r="F12" s="466"/>
      <c r="G12" s="466"/>
      <c r="H12" s="369"/>
      <c r="I12" s="51" t="s">
        <v>91</v>
      </c>
      <c r="J12" s="298" t="s">
        <v>97</v>
      </c>
      <c r="K12" s="169" t="s">
        <v>61</v>
      </c>
      <c r="L12" s="170" t="s">
        <v>62</v>
      </c>
      <c r="M12" s="48" t="s">
        <v>24</v>
      </c>
      <c r="N12" s="172" t="s">
        <v>92</v>
      </c>
      <c r="O12" s="171" t="s">
        <v>74</v>
      </c>
      <c r="P12" s="181" t="s">
        <v>75</v>
      </c>
      <c r="Q12" s="282" t="s">
        <v>76</v>
      </c>
      <c r="R12" s="458"/>
      <c r="S12" s="283" t="s">
        <v>80</v>
      </c>
      <c r="T12" s="54" t="s">
        <v>27</v>
      </c>
      <c r="U12" s="55" t="s">
        <v>28</v>
      </c>
      <c r="V12" s="56" t="s">
        <v>27</v>
      </c>
      <c r="W12" s="57" t="s">
        <v>28</v>
      </c>
      <c r="X12" s="59" t="s">
        <v>26</v>
      </c>
      <c r="Y12" s="60" t="s">
        <v>26</v>
      </c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spans="1:29" s="16" customFormat="1" ht="19.5" customHeight="1" thickTop="1">
      <c r="A13" s="157">
        <f aca="true" t="shared" si="0" ref="A13:A39">IF(ISBLANK(D13),"/",IF(ISBLANK(E13),MATCH(C13,Z$9:BC$9,0),"-"))</f>
        <v>17</v>
      </c>
      <c r="B13" s="163" t="str">
        <f aca="true" t="shared" si="1" ref="B13:B39">IF(C13&gt;=16.3,$B$49,IF(C13&lt;=0,"--",IF(C13&gt;=12.3,$B$50,IF(C13&lt;=12.2,$B$51))))</f>
        <v>ARGENT</v>
      </c>
      <c r="C13" s="158">
        <f>IF(ISBLANK(E13),(N13+S13),0)</f>
        <v>13.95</v>
      </c>
      <c r="D13" s="363" t="s">
        <v>234</v>
      </c>
      <c r="E13" s="96"/>
      <c r="F13" s="364" t="s">
        <v>235</v>
      </c>
      <c r="G13" s="364" t="s">
        <v>236</v>
      </c>
      <c r="H13" s="358" t="s">
        <v>158</v>
      </c>
      <c r="I13" s="237">
        <v>3.6</v>
      </c>
      <c r="J13" s="260">
        <v>9</v>
      </c>
      <c r="K13" s="237">
        <v>3.7</v>
      </c>
      <c r="L13" s="101">
        <v>4.2</v>
      </c>
      <c r="M13" s="101"/>
      <c r="N13" s="152">
        <f aca="true" t="shared" si="2" ref="N13:N39">SUM(K13+L13)/2-M13</f>
        <v>3.95</v>
      </c>
      <c r="O13" s="237">
        <v>3</v>
      </c>
      <c r="P13" s="260">
        <v>4</v>
      </c>
      <c r="Q13" s="274">
        <v>3</v>
      </c>
      <c r="R13" s="274"/>
      <c r="S13" s="288">
        <f aca="true" t="shared" si="3" ref="S13:S39">SUM(O13+P13+Q13)-R13</f>
        <v>10</v>
      </c>
      <c r="T13" s="127">
        <f>IF(ABS(K13-L13)&gt;T$11+0.001,ABS(K13-L13),0)</f>
        <v>0</v>
      </c>
      <c r="U13" s="128">
        <f>IF(ABS(I13-N13)&gt;U$11+0.001,ABS(I13-N13),0)</f>
        <v>0</v>
      </c>
      <c r="V13" s="133">
        <f>IF(ABS(O13-Q13)&gt;V$11+0.001,ABS(O13-Q13),0)</f>
        <v>0</v>
      </c>
      <c r="W13" s="130">
        <f>IF(ABS(J13-S13)&gt;W$11+0.001,ABS(J13-S13),0)</f>
        <v>1</v>
      </c>
      <c r="X13" s="139">
        <f>ROUND(IF($J13=0,0,(AVERAGE($J13:$L13))-$M13),2)</f>
        <v>5.63</v>
      </c>
      <c r="Y13" s="136">
        <f>ROUND(((O13+P13+Q13)-$R13),2)</f>
        <v>10</v>
      </c>
      <c r="Z13" s="104" t="s">
        <v>27</v>
      </c>
      <c r="AA13" s="104" t="s">
        <v>29</v>
      </c>
      <c r="AB13" s="104"/>
      <c r="AC13" s="105"/>
    </row>
    <row r="14" spans="1:29" s="16" customFormat="1" ht="19.5" customHeight="1">
      <c r="A14" s="163">
        <f t="shared" si="0"/>
        <v>15</v>
      </c>
      <c r="B14" s="163" t="str">
        <f t="shared" si="1"/>
        <v>ARGENT</v>
      </c>
      <c r="C14" s="164">
        <f aca="true" t="shared" si="4" ref="C14:C39">IF(ISBLANK(E14),(N14+S14),0)</f>
        <v>14.2</v>
      </c>
      <c r="D14" s="365" t="s">
        <v>237</v>
      </c>
      <c r="E14" s="294"/>
      <c r="F14" s="366" t="s">
        <v>238</v>
      </c>
      <c r="G14" s="366" t="s">
        <v>239</v>
      </c>
      <c r="H14" s="361" t="s">
        <v>166</v>
      </c>
      <c r="I14" s="143">
        <v>4.3</v>
      </c>
      <c r="J14" s="261">
        <v>9</v>
      </c>
      <c r="K14" s="143">
        <v>3.9</v>
      </c>
      <c r="L14" s="84">
        <v>4.5</v>
      </c>
      <c r="M14" s="84"/>
      <c r="N14" s="154">
        <f t="shared" si="2"/>
        <v>4.2</v>
      </c>
      <c r="O14" s="143">
        <v>4</v>
      </c>
      <c r="P14" s="261">
        <v>3</v>
      </c>
      <c r="Q14" s="275">
        <v>3</v>
      </c>
      <c r="R14" s="292"/>
      <c r="S14" s="289">
        <f t="shared" si="3"/>
        <v>10</v>
      </c>
      <c r="T14" s="127">
        <f aca="true" t="shared" si="5" ref="T14:T42">IF(ABS(K14-L14)&gt;T$11+0.001,ABS(K14-L14),0)</f>
        <v>0.6000000000000001</v>
      </c>
      <c r="U14" s="128">
        <f aca="true" t="shared" si="6" ref="U14:U42">IF(ABS(I14-X14)&gt;U$11+0.001,ABS(I14-X14),0)</f>
        <v>0</v>
      </c>
      <c r="V14" s="299"/>
      <c r="W14" s="299"/>
      <c r="X14" s="137">
        <f aca="true" t="shared" si="7" ref="X14:X42">ROUND(IF($K14=0,0,(AVERAGE($K14:$L14))-$M14),2)</f>
        <v>4.2</v>
      </c>
      <c r="Y14" s="138">
        <f aca="true" t="shared" si="8" ref="Y14:Y42">ROUND(IF($O14=0,0,(AVERAGE($O14:$Q14))-$R14),2)</f>
        <v>3.33</v>
      </c>
      <c r="Z14" s="104" t="s">
        <v>30</v>
      </c>
      <c r="AA14" s="104" t="s">
        <v>31</v>
      </c>
      <c r="AB14" s="104"/>
      <c r="AC14" s="105"/>
    </row>
    <row r="15" spans="1:29" s="16" customFormat="1" ht="19.5" customHeight="1">
      <c r="A15" s="163">
        <f t="shared" si="0"/>
        <v>11</v>
      </c>
      <c r="B15" s="163" t="str">
        <f t="shared" si="1"/>
        <v>ARGENT</v>
      </c>
      <c r="C15" s="164">
        <f t="shared" si="4"/>
        <v>14.85</v>
      </c>
      <c r="D15" s="365" t="s">
        <v>240</v>
      </c>
      <c r="E15" s="294"/>
      <c r="F15" s="366" t="s">
        <v>241</v>
      </c>
      <c r="G15" s="366" t="s">
        <v>242</v>
      </c>
      <c r="H15" s="361" t="s">
        <v>315</v>
      </c>
      <c r="I15" s="143">
        <v>3.7</v>
      </c>
      <c r="J15" s="261">
        <v>9.5</v>
      </c>
      <c r="K15" s="143">
        <v>3.7</v>
      </c>
      <c r="L15" s="84">
        <v>4</v>
      </c>
      <c r="M15" s="84"/>
      <c r="N15" s="154">
        <f t="shared" si="2"/>
        <v>3.85</v>
      </c>
      <c r="O15" s="143">
        <v>3</v>
      </c>
      <c r="P15" s="261">
        <v>4</v>
      </c>
      <c r="Q15" s="275">
        <v>4</v>
      </c>
      <c r="R15" s="292"/>
      <c r="S15" s="289">
        <f t="shared" si="3"/>
        <v>11</v>
      </c>
      <c r="T15" s="127">
        <f t="shared" si="5"/>
        <v>0</v>
      </c>
      <c r="U15" s="128">
        <f t="shared" si="6"/>
        <v>0</v>
      </c>
      <c r="V15" s="299"/>
      <c r="W15" s="299"/>
      <c r="X15" s="139">
        <f t="shared" si="7"/>
        <v>3.85</v>
      </c>
      <c r="Y15" s="138">
        <f t="shared" si="8"/>
        <v>3.67</v>
      </c>
      <c r="Z15" s="104"/>
      <c r="AA15" s="104"/>
      <c r="AB15" s="104"/>
      <c r="AC15" s="105"/>
    </row>
    <row r="16" spans="1:29" s="16" customFormat="1" ht="19.5" customHeight="1">
      <c r="A16" s="163">
        <f t="shared" si="0"/>
        <v>13</v>
      </c>
      <c r="B16" s="163" t="str">
        <f t="shared" si="1"/>
        <v>ARGENT</v>
      </c>
      <c r="C16" s="164">
        <f t="shared" si="4"/>
        <v>14.5</v>
      </c>
      <c r="D16" s="365" t="s">
        <v>243</v>
      </c>
      <c r="E16" s="294"/>
      <c r="F16" s="296" t="s">
        <v>244</v>
      </c>
      <c r="G16" s="296" t="s">
        <v>245</v>
      </c>
      <c r="H16" s="361" t="s">
        <v>312</v>
      </c>
      <c r="I16" s="143">
        <v>4.4</v>
      </c>
      <c r="J16" s="261">
        <v>11</v>
      </c>
      <c r="K16" s="143">
        <v>4.3</v>
      </c>
      <c r="L16" s="84">
        <v>4.7</v>
      </c>
      <c r="M16" s="84"/>
      <c r="N16" s="154">
        <f t="shared" si="2"/>
        <v>4.5</v>
      </c>
      <c r="O16" s="143">
        <v>2</v>
      </c>
      <c r="P16" s="261">
        <v>4</v>
      </c>
      <c r="Q16" s="275">
        <v>4</v>
      </c>
      <c r="R16" s="292"/>
      <c r="S16" s="289">
        <f t="shared" si="3"/>
        <v>10</v>
      </c>
      <c r="T16" s="127">
        <f t="shared" si="5"/>
        <v>0</v>
      </c>
      <c r="U16" s="128">
        <f t="shared" si="6"/>
        <v>0</v>
      </c>
      <c r="V16" s="299"/>
      <c r="W16" s="299"/>
      <c r="X16" s="139">
        <f t="shared" si="7"/>
        <v>4.5</v>
      </c>
      <c r="Y16" s="138">
        <f t="shared" si="8"/>
        <v>3.33</v>
      </c>
      <c r="Z16" s="104"/>
      <c r="AA16" s="104"/>
      <c r="AB16" s="104"/>
      <c r="AC16" s="105"/>
    </row>
    <row r="17" spans="1:29" s="16" customFormat="1" ht="19.5" customHeight="1">
      <c r="A17" s="163">
        <f t="shared" si="0"/>
        <v>26</v>
      </c>
      <c r="B17" s="163" t="str">
        <f t="shared" si="1"/>
        <v>BRONZE</v>
      </c>
      <c r="C17" s="164">
        <f t="shared" si="4"/>
        <v>10.9</v>
      </c>
      <c r="D17" s="365" t="s">
        <v>246</v>
      </c>
      <c r="E17" s="294"/>
      <c r="F17" s="296" t="s">
        <v>247</v>
      </c>
      <c r="G17" s="296" t="s">
        <v>248</v>
      </c>
      <c r="H17" s="361" t="s">
        <v>154</v>
      </c>
      <c r="I17" s="143">
        <v>3.7</v>
      </c>
      <c r="J17" s="261">
        <v>7</v>
      </c>
      <c r="K17" s="143">
        <v>3.7</v>
      </c>
      <c r="L17" s="84">
        <v>4.1</v>
      </c>
      <c r="M17" s="84"/>
      <c r="N17" s="154">
        <f t="shared" si="2"/>
        <v>3.9</v>
      </c>
      <c r="O17" s="143">
        <v>2</v>
      </c>
      <c r="P17" s="261">
        <v>3</v>
      </c>
      <c r="Q17" s="275">
        <v>2</v>
      </c>
      <c r="R17" s="292"/>
      <c r="S17" s="289">
        <f t="shared" si="3"/>
        <v>7</v>
      </c>
      <c r="T17" s="127">
        <f t="shared" si="5"/>
        <v>0</v>
      </c>
      <c r="U17" s="128">
        <f t="shared" si="6"/>
        <v>0</v>
      </c>
      <c r="V17" s="299"/>
      <c r="W17" s="299"/>
      <c r="X17" s="139">
        <f t="shared" si="7"/>
        <v>3.9</v>
      </c>
      <c r="Y17" s="138">
        <f t="shared" si="8"/>
        <v>2.33</v>
      </c>
      <c r="Z17" s="104"/>
      <c r="AA17" s="104"/>
      <c r="AB17" s="104"/>
      <c r="AC17" s="105"/>
    </row>
    <row r="18" spans="1:29" s="16" customFormat="1" ht="19.5" customHeight="1">
      <c r="A18" s="163">
        <f t="shared" si="0"/>
        <v>9</v>
      </c>
      <c r="B18" s="163" t="str">
        <f t="shared" si="1"/>
        <v>ARGENT</v>
      </c>
      <c r="C18" s="164">
        <f t="shared" si="4"/>
        <v>15.05</v>
      </c>
      <c r="D18" s="365" t="s">
        <v>249</v>
      </c>
      <c r="E18" s="294"/>
      <c r="F18" s="296" t="s">
        <v>250</v>
      </c>
      <c r="G18" s="296" t="s">
        <v>251</v>
      </c>
      <c r="H18" s="361" t="s">
        <v>142</v>
      </c>
      <c r="I18" s="143">
        <v>4.4</v>
      </c>
      <c r="J18" s="261">
        <v>11</v>
      </c>
      <c r="K18" s="143">
        <v>3.8</v>
      </c>
      <c r="L18" s="84">
        <v>4.3</v>
      </c>
      <c r="M18" s="84"/>
      <c r="N18" s="154">
        <f t="shared" si="2"/>
        <v>4.05</v>
      </c>
      <c r="O18" s="143">
        <v>4</v>
      </c>
      <c r="P18" s="261">
        <v>4</v>
      </c>
      <c r="Q18" s="275">
        <v>3</v>
      </c>
      <c r="R18" s="292"/>
      <c r="S18" s="289">
        <f t="shared" si="3"/>
        <v>11</v>
      </c>
      <c r="T18" s="127">
        <f t="shared" si="5"/>
        <v>0</v>
      </c>
      <c r="U18" s="128">
        <f t="shared" si="6"/>
        <v>0</v>
      </c>
      <c r="V18" s="299"/>
      <c r="W18" s="299"/>
      <c r="X18" s="139">
        <f t="shared" si="7"/>
        <v>4.05</v>
      </c>
      <c r="Y18" s="138">
        <f t="shared" si="8"/>
        <v>3.67</v>
      </c>
      <c r="Z18" s="104"/>
      <c r="AA18" s="104"/>
      <c r="AB18" s="104"/>
      <c r="AC18" s="105"/>
    </row>
    <row r="19" spans="1:29" s="16" customFormat="1" ht="19.5" customHeight="1">
      <c r="A19" s="163">
        <f t="shared" si="0"/>
        <v>23</v>
      </c>
      <c r="B19" s="163" t="str">
        <f t="shared" si="1"/>
        <v>BRONZE</v>
      </c>
      <c r="C19" s="164">
        <f t="shared" si="4"/>
        <v>11.4</v>
      </c>
      <c r="D19" s="365" t="s">
        <v>252</v>
      </c>
      <c r="E19" s="294"/>
      <c r="F19" s="296" t="s">
        <v>253</v>
      </c>
      <c r="G19" s="296" t="s">
        <v>254</v>
      </c>
      <c r="H19" s="361" t="s">
        <v>312</v>
      </c>
      <c r="I19" s="143">
        <v>4</v>
      </c>
      <c r="J19" s="261">
        <v>6</v>
      </c>
      <c r="K19" s="143">
        <v>4.1</v>
      </c>
      <c r="L19" s="84">
        <v>4.7</v>
      </c>
      <c r="M19" s="84"/>
      <c r="N19" s="154">
        <f t="shared" si="2"/>
        <v>4.4</v>
      </c>
      <c r="O19" s="143">
        <v>2</v>
      </c>
      <c r="P19" s="261">
        <v>2</v>
      </c>
      <c r="Q19" s="275">
        <v>3</v>
      </c>
      <c r="R19" s="292"/>
      <c r="S19" s="289">
        <f t="shared" si="3"/>
        <v>7</v>
      </c>
      <c r="T19" s="127">
        <f t="shared" si="5"/>
        <v>0.6000000000000005</v>
      </c>
      <c r="U19" s="128">
        <f t="shared" si="6"/>
        <v>0</v>
      </c>
      <c r="V19" s="299"/>
      <c r="W19" s="299"/>
      <c r="X19" s="139">
        <f t="shared" si="7"/>
        <v>4.4</v>
      </c>
      <c r="Y19" s="138">
        <f t="shared" si="8"/>
        <v>2.33</v>
      </c>
      <c r="Z19" s="104"/>
      <c r="AA19" s="104"/>
      <c r="AB19" s="104"/>
      <c r="AC19" s="105"/>
    </row>
    <row r="20" spans="1:29" s="16" customFormat="1" ht="19.5" customHeight="1">
      <c r="A20" s="163">
        <f t="shared" si="0"/>
        <v>3</v>
      </c>
      <c r="B20" s="163" t="str">
        <f t="shared" si="1"/>
        <v>OR</v>
      </c>
      <c r="C20" s="164">
        <f t="shared" si="4"/>
        <v>17.05</v>
      </c>
      <c r="D20" s="365" t="s">
        <v>255</v>
      </c>
      <c r="E20" s="294"/>
      <c r="F20" s="296" t="s">
        <v>256</v>
      </c>
      <c r="G20" s="296" t="s">
        <v>257</v>
      </c>
      <c r="H20" s="361" t="s">
        <v>49</v>
      </c>
      <c r="I20" s="143">
        <v>4.1</v>
      </c>
      <c r="J20" s="261">
        <v>11</v>
      </c>
      <c r="K20" s="143">
        <v>3.9</v>
      </c>
      <c r="L20" s="84">
        <v>4.2</v>
      </c>
      <c r="M20" s="84"/>
      <c r="N20" s="154">
        <f t="shared" si="2"/>
        <v>4.05</v>
      </c>
      <c r="O20" s="143">
        <v>5</v>
      </c>
      <c r="P20" s="261">
        <v>4</v>
      </c>
      <c r="Q20" s="275">
        <v>4</v>
      </c>
      <c r="R20" s="292"/>
      <c r="S20" s="289">
        <f t="shared" si="3"/>
        <v>13</v>
      </c>
      <c r="T20" s="127">
        <f t="shared" si="5"/>
        <v>0</v>
      </c>
      <c r="U20" s="128">
        <f t="shared" si="6"/>
        <v>0</v>
      </c>
      <c r="V20" s="299"/>
      <c r="W20" s="299"/>
      <c r="X20" s="139">
        <f t="shared" si="7"/>
        <v>4.05</v>
      </c>
      <c r="Y20" s="138">
        <f t="shared" si="8"/>
        <v>4.33</v>
      </c>
      <c r="Z20" s="104"/>
      <c r="AA20" s="104"/>
      <c r="AB20" s="104"/>
      <c r="AC20" s="105"/>
    </row>
    <row r="21" spans="1:29" s="16" customFormat="1" ht="19.5" customHeight="1">
      <c r="A21" s="163">
        <f t="shared" si="0"/>
        <v>9</v>
      </c>
      <c r="B21" s="163" t="str">
        <f t="shared" si="1"/>
        <v>ARGENT</v>
      </c>
      <c r="C21" s="164">
        <f t="shared" si="4"/>
        <v>15.05</v>
      </c>
      <c r="D21" s="365" t="s">
        <v>258</v>
      </c>
      <c r="E21" s="294"/>
      <c r="F21" s="297" t="s">
        <v>259</v>
      </c>
      <c r="G21" s="297" t="s">
        <v>260</v>
      </c>
      <c r="H21" s="361" t="s">
        <v>142</v>
      </c>
      <c r="I21" s="143">
        <v>4.2</v>
      </c>
      <c r="J21" s="261">
        <v>10</v>
      </c>
      <c r="K21" s="143">
        <v>3.8</v>
      </c>
      <c r="L21" s="84">
        <v>4.3</v>
      </c>
      <c r="M21" s="84"/>
      <c r="N21" s="154">
        <f t="shared" si="2"/>
        <v>4.05</v>
      </c>
      <c r="O21" s="143">
        <v>3</v>
      </c>
      <c r="P21" s="261">
        <v>4</v>
      </c>
      <c r="Q21" s="275">
        <v>4</v>
      </c>
      <c r="R21" s="292"/>
      <c r="S21" s="289">
        <f t="shared" si="3"/>
        <v>11</v>
      </c>
      <c r="T21" s="127">
        <f t="shared" si="5"/>
        <v>0</v>
      </c>
      <c r="U21" s="128">
        <f t="shared" si="6"/>
        <v>0</v>
      </c>
      <c r="V21" s="299"/>
      <c r="W21" s="299"/>
      <c r="X21" s="139">
        <f t="shared" si="7"/>
        <v>4.05</v>
      </c>
      <c r="Y21" s="138">
        <f t="shared" si="8"/>
        <v>3.67</v>
      </c>
      <c r="Z21" s="104"/>
      <c r="AA21" s="104"/>
      <c r="AB21" s="104"/>
      <c r="AC21" s="105"/>
    </row>
    <row r="22" spans="1:29" s="16" customFormat="1" ht="19.5" customHeight="1">
      <c r="A22" s="161">
        <f t="shared" si="0"/>
        <v>6</v>
      </c>
      <c r="B22" s="161" t="str">
        <f t="shared" si="1"/>
        <v>OR</v>
      </c>
      <c r="C22" s="164">
        <f t="shared" si="4"/>
        <v>16.45</v>
      </c>
      <c r="D22" s="365" t="s">
        <v>261</v>
      </c>
      <c r="E22" s="294"/>
      <c r="F22" s="297" t="s">
        <v>262</v>
      </c>
      <c r="G22" s="297" t="s">
        <v>263</v>
      </c>
      <c r="H22" s="361" t="s">
        <v>314</v>
      </c>
      <c r="I22" s="143">
        <v>4.5</v>
      </c>
      <c r="J22" s="261">
        <v>14</v>
      </c>
      <c r="K22" s="143">
        <v>4.6</v>
      </c>
      <c r="L22" s="84">
        <v>4.3</v>
      </c>
      <c r="M22" s="84"/>
      <c r="N22" s="154">
        <f t="shared" si="2"/>
        <v>4.449999999999999</v>
      </c>
      <c r="O22" s="143">
        <v>5</v>
      </c>
      <c r="P22" s="261">
        <v>4</v>
      </c>
      <c r="Q22" s="275">
        <v>3</v>
      </c>
      <c r="R22" s="292"/>
      <c r="S22" s="289">
        <f t="shared" si="3"/>
        <v>12</v>
      </c>
      <c r="T22" s="127">
        <f t="shared" si="5"/>
        <v>0</v>
      </c>
      <c r="U22" s="128">
        <f t="shared" si="6"/>
        <v>0</v>
      </c>
      <c r="V22" s="299"/>
      <c r="W22" s="299"/>
      <c r="X22" s="139">
        <f t="shared" si="7"/>
        <v>4.45</v>
      </c>
      <c r="Y22" s="138">
        <f t="shared" si="8"/>
        <v>4</v>
      </c>
      <c r="Z22" s="104"/>
      <c r="AA22" s="104"/>
      <c r="AB22" s="104"/>
      <c r="AC22" s="105"/>
    </row>
    <row r="23" spans="1:28" s="16" customFormat="1" ht="19.5" customHeight="1">
      <c r="A23" s="161">
        <f t="shared" si="0"/>
        <v>1</v>
      </c>
      <c r="B23" s="161" t="str">
        <f t="shared" si="1"/>
        <v>OR</v>
      </c>
      <c r="C23" s="164">
        <f t="shared" si="4"/>
        <v>18.6</v>
      </c>
      <c r="D23" s="365" t="s">
        <v>264</v>
      </c>
      <c r="E23" s="294"/>
      <c r="F23" s="297" t="s">
        <v>265</v>
      </c>
      <c r="G23" s="297" t="s">
        <v>266</v>
      </c>
      <c r="H23" s="361" t="s">
        <v>313</v>
      </c>
      <c r="I23" s="143">
        <v>4.5</v>
      </c>
      <c r="J23" s="261">
        <v>12</v>
      </c>
      <c r="K23" s="143">
        <v>4.5</v>
      </c>
      <c r="L23" s="84">
        <v>4.7</v>
      </c>
      <c r="M23" s="84"/>
      <c r="N23" s="154">
        <f t="shared" si="2"/>
        <v>4.6</v>
      </c>
      <c r="O23" s="143">
        <v>5</v>
      </c>
      <c r="P23" s="261">
        <v>4</v>
      </c>
      <c r="Q23" s="275">
        <v>5</v>
      </c>
      <c r="R23" s="292"/>
      <c r="S23" s="289">
        <f t="shared" si="3"/>
        <v>14</v>
      </c>
      <c r="T23" s="127">
        <f t="shared" si="5"/>
        <v>0</v>
      </c>
      <c r="U23" s="128">
        <f t="shared" si="6"/>
        <v>0</v>
      </c>
      <c r="V23" s="299"/>
      <c r="W23" s="299"/>
      <c r="X23" s="139">
        <f t="shared" si="7"/>
        <v>4.6</v>
      </c>
      <c r="Y23" s="138">
        <f t="shared" si="8"/>
        <v>4.67</v>
      </c>
      <c r="Z23" s="86"/>
      <c r="AA23" s="86"/>
      <c r="AB23" s="86"/>
    </row>
    <row r="24" spans="1:28" s="16" customFormat="1" ht="19.5" customHeight="1">
      <c r="A24" s="161">
        <f t="shared" si="0"/>
        <v>2</v>
      </c>
      <c r="B24" s="161" t="str">
        <f t="shared" si="1"/>
        <v>OR</v>
      </c>
      <c r="C24" s="164">
        <f t="shared" si="4"/>
        <v>17.7</v>
      </c>
      <c r="D24" s="365" t="s">
        <v>267</v>
      </c>
      <c r="E24" s="294"/>
      <c r="F24" s="297" t="s">
        <v>268</v>
      </c>
      <c r="G24" s="297" t="s">
        <v>269</v>
      </c>
      <c r="H24" s="361" t="s">
        <v>313</v>
      </c>
      <c r="I24" s="143">
        <v>4.8</v>
      </c>
      <c r="J24" s="261">
        <v>14</v>
      </c>
      <c r="K24" s="143">
        <v>4.8</v>
      </c>
      <c r="L24" s="84">
        <v>4.6</v>
      </c>
      <c r="M24" s="84"/>
      <c r="N24" s="154">
        <f t="shared" si="2"/>
        <v>4.699999999999999</v>
      </c>
      <c r="O24" s="143">
        <v>5</v>
      </c>
      <c r="P24" s="261">
        <v>3</v>
      </c>
      <c r="Q24" s="275">
        <v>5</v>
      </c>
      <c r="R24" s="292"/>
      <c r="S24" s="289">
        <f t="shared" si="3"/>
        <v>13</v>
      </c>
      <c r="T24" s="127">
        <f t="shared" si="5"/>
        <v>0</v>
      </c>
      <c r="U24" s="128">
        <f t="shared" si="6"/>
        <v>0</v>
      </c>
      <c r="V24" s="299"/>
      <c r="W24" s="299"/>
      <c r="X24" s="139">
        <f t="shared" si="7"/>
        <v>4.7</v>
      </c>
      <c r="Y24" s="138">
        <f t="shared" si="8"/>
        <v>4.33</v>
      </c>
      <c r="Z24" s="86"/>
      <c r="AA24" s="86"/>
      <c r="AB24" s="86"/>
    </row>
    <row r="25" spans="1:28" s="16" customFormat="1" ht="19.5" customHeight="1">
      <c r="A25" s="161">
        <f t="shared" si="0"/>
        <v>16</v>
      </c>
      <c r="B25" s="161" t="str">
        <f t="shared" si="1"/>
        <v>ARGENT</v>
      </c>
      <c r="C25" s="164">
        <f t="shared" si="4"/>
        <v>14.05</v>
      </c>
      <c r="D25" s="365" t="s">
        <v>270</v>
      </c>
      <c r="E25" s="294"/>
      <c r="F25" s="297" t="s">
        <v>271</v>
      </c>
      <c r="G25" s="297" t="s">
        <v>272</v>
      </c>
      <c r="H25" s="361" t="s">
        <v>138</v>
      </c>
      <c r="I25" s="143">
        <v>4.1</v>
      </c>
      <c r="J25" s="261">
        <v>10</v>
      </c>
      <c r="K25" s="143">
        <v>4</v>
      </c>
      <c r="L25" s="84">
        <v>4.1</v>
      </c>
      <c r="M25" s="84"/>
      <c r="N25" s="154">
        <f t="shared" si="2"/>
        <v>4.05</v>
      </c>
      <c r="O25" s="143">
        <v>3</v>
      </c>
      <c r="P25" s="261">
        <v>3</v>
      </c>
      <c r="Q25" s="275">
        <v>4</v>
      </c>
      <c r="R25" s="292"/>
      <c r="S25" s="289">
        <f t="shared" si="3"/>
        <v>10</v>
      </c>
      <c r="T25" s="127">
        <f t="shared" si="5"/>
        <v>0</v>
      </c>
      <c r="U25" s="128">
        <f t="shared" si="6"/>
        <v>0</v>
      </c>
      <c r="V25" s="299"/>
      <c r="W25" s="299"/>
      <c r="X25" s="139">
        <f t="shared" si="7"/>
        <v>4.05</v>
      </c>
      <c r="Y25" s="138">
        <f t="shared" si="8"/>
        <v>3.33</v>
      </c>
      <c r="Z25" s="86"/>
      <c r="AA25" s="86"/>
      <c r="AB25" s="86"/>
    </row>
    <row r="26" spans="1:28" s="16" customFormat="1" ht="19.5" customHeight="1">
      <c r="A26" s="161">
        <f t="shared" si="0"/>
        <v>21</v>
      </c>
      <c r="B26" s="161" t="str">
        <f t="shared" si="1"/>
        <v>ARGENT</v>
      </c>
      <c r="C26" s="164">
        <f t="shared" si="4"/>
        <v>13</v>
      </c>
      <c r="D26" s="365" t="s">
        <v>273</v>
      </c>
      <c r="E26" s="294"/>
      <c r="F26" s="297" t="s">
        <v>274</v>
      </c>
      <c r="G26" s="297" t="s">
        <v>275</v>
      </c>
      <c r="H26" s="361" t="s">
        <v>166</v>
      </c>
      <c r="I26" s="143">
        <v>3.9</v>
      </c>
      <c r="J26" s="261">
        <v>8</v>
      </c>
      <c r="K26" s="143">
        <v>3.8</v>
      </c>
      <c r="L26" s="84">
        <v>4.2</v>
      </c>
      <c r="M26" s="84"/>
      <c r="N26" s="154">
        <f t="shared" si="2"/>
        <v>4</v>
      </c>
      <c r="O26" s="143">
        <v>3</v>
      </c>
      <c r="P26" s="261">
        <v>3</v>
      </c>
      <c r="Q26" s="275">
        <v>3</v>
      </c>
      <c r="R26" s="292"/>
      <c r="S26" s="289">
        <f t="shared" si="3"/>
        <v>9</v>
      </c>
      <c r="T26" s="127">
        <f t="shared" si="5"/>
        <v>0</v>
      </c>
      <c r="U26" s="128">
        <f t="shared" si="6"/>
        <v>0</v>
      </c>
      <c r="V26" s="299"/>
      <c r="W26" s="299"/>
      <c r="X26" s="139">
        <f t="shared" si="7"/>
        <v>4</v>
      </c>
      <c r="Y26" s="138">
        <f t="shared" si="8"/>
        <v>3</v>
      </c>
      <c r="Z26" s="86"/>
      <c r="AA26" s="86"/>
      <c r="AB26" s="86"/>
    </row>
    <row r="27" spans="1:28" s="16" customFormat="1" ht="19.5" customHeight="1">
      <c r="A27" s="161">
        <f t="shared" si="0"/>
        <v>4</v>
      </c>
      <c r="B27" s="161" t="str">
        <f t="shared" si="1"/>
        <v>OR</v>
      </c>
      <c r="C27" s="164">
        <f t="shared" si="4"/>
        <v>16.6</v>
      </c>
      <c r="D27" s="365" t="s">
        <v>276</v>
      </c>
      <c r="E27" s="294"/>
      <c r="F27" s="297" t="s">
        <v>277</v>
      </c>
      <c r="G27" s="297" t="s">
        <v>266</v>
      </c>
      <c r="H27" s="361" t="s">
        <v>313</v>
      </c>
      <c r="I27" s="143">
        <v>4.6</v>
      </c>
      <c r="J27" s="261">
        <v>12</v>
      </c>
      <c r="K27" s="143">
        <v>4.6</v>
      </c>
      <c r="L27" s="84">
        <v>4.6</v>
      </c>
      <c r="M27" s="84"/>
      <c r="N27" s="154">
        <f t="shared" si="2"/>
        <v>4.6</v>
      </c>
      <c r="O27" s="143">
        <v>4</v>
      </c>
      <c r="P27" s="261">
        <v>4</v>
      </c>
      <c r="Q27" s="275">
        <v>4</v>
      </c>
      <c r="R27" s="292"/>
      <c r="S27" s="289">
        <f t="shared" si="3"/>
        <v>12</v>
      </c>
      <c r="T27" s="127">
        <f t="shared" si="5"/>
        <v>0</v>
      </c>
      <c r="U27" s="128">
        <f t="shared" si="6"/>
        <v>0</v>
      </c>
      <c r="V27" s="299"/>
      <c r="W27" s="299"/>
      <c r="X27" s="139">
        <f t="shared" si="7"/>
        <v>4.6</v>
      </c>
      <c r="Y27" s="138">
        <f t="shared" si="8"/>
        <v>4</v>
      </c>
      <c r="Z27" s="86"/>
      <c r="AA27" s="86"/>
      <c r="AB27" s="86"/>
    </row>
    <row r="28" spans="1:29" s="16" customFormat="1" ht="19.5" customHeight="1">
      <c r="A28" s="163">
        <f t="shared" si="0"/>
        <v>14</v>
      </c>
      <c r="B28" s="163" t="str">
        <f t="shared" si="1"/>
        <v>ARGENT</v>
      </c>
      <c r="C28" s="164">
        <f t="shared" si="4"/>
        <v>14.35</v>
      </c>
      <c r="D28" s="365" t="s">
        <v>278</v>
      </c>
      <c r="E28" s="294"/>
      <c r="F28" s="297" t="s">
        <v>279</v>
      </c>
      <c r="G28" s="297" t="s">
        <v>245</v>
      </c>
      <c r="H28" s="361" t="s">
        <v>138</v>
      </c>
      <c r="I28" s="143">
        <v>4.1</v>
      </c>
      <c r="J28" s="261">
        <v>11</v>
      </c>
      <c r="K28" s="143">
        <v>4.1</v>
      </c>
      <c r="L28" s="84">
        <v>4.6</v>
      </c>
      <c r="M28" s="84"/>
      <c r="N28" s="154">
        <f t="shared" si="2"/>
        <v>4.35</v>
      </c>
      <c r="O28" s="143">
        <v>3</v>
      </c>
      <c r="P28" s="261">
        <v>4</v>
      </c>
      <c r="Q28" s="275">
        <v>3</v>
      </c>
      <c r="R28" s="292"/>
      <c r="S28" s="289">
        <f t="shared" si="3"/>
        <v>10</v>
      </c>
      <c r="T28" s="127">
        <f t="shared" si="5"/>
        <v>0</v>
      </c>
      <c r="U28" s="128">
        <f t="shared" si="6"/>
        <v>0</v>
      </c>
      <c r="V28" s="299"/>
      <c r="W28" s="299"/>
      <c r="X28" s="139">
        <f t="shared" si="7"/>
        <v>4.35</v>
      </c>
      <c r="Y28" s="138">
        <f t="shared" si="8"/>
        <v>3.33</v>
      </c>
      <c r="Z28" s="104"/>
      <c r="AA28" s="104"/>
      <c r="AB28" s="104"/>
      <c r="AC28" s="105"/>
    </row>
    <row r="29" spans="1:29" s="16" customFormat="1" ht="19.5" customHeight="1">
      <c r="A29" s="163">
        <f t="shared" si="0"/>
        <v>7</v>
      </c>
      <c r="B29" s="163" t="str">
        <f t="shared" si="1"/>
        <v>ARGENT</v>
      </c>
      <c r="C29" s="164">
        <f t="shared" si="4"/>
        <v>15.85</v>
      </c>
      <c r="D29" s="365" t="s">
        <v>280</v>
      </c>
      <c r="E29" s="294"/>
      <c r="F29" s="297" t="s">
        <v>281</v>
      </c>
      <c r="G29" s="297" t="s">
        <v>282</v>
      </c>
      <c r="H29" s="361" t="s">
        <v>313</v>
      </c>
      <c r="I29" s="143">
        <v>4.6</v>
      </c>
      <c r="J29" s="261">
        <v>12</v>
      </c>
      <c r="K29" s="143">
        <v>4.8</v>
      </c>
      <c r="L29" s="84">
        <v>4.9</v>
      </c>
      <c r="M29" s="84"/>
      <c r="N29" s="154">
        <f t="shared" si="2"/>
        <v>4.85</v>
      </c>
      <c r="O29" s="143">
        <v>3</v>
      </c>
      <c r="P29" s="261">
        <v>3</v>
      </c>
      <c r="Q29" s="275">
        <v>5</v>
      </c>
      <c r="R29" s="292"/>
      <c r="S29" s="289">
        <f t="shared" si="3"/>
        <v>11</v>
      </c>
      <c r="T29" s="127">
        <f t="shared" si="5"/>
        <v>0</v>
      </c>
      <c r="U29" s="128">
        <f t="shared" si="6"/>
        <v>0</v>
      </c>
      <c r="V29" s="299"/>
      <c r="W29" s="299"/>
      <c r="X29" s="139">
        <f t="shared" si="7"/>
        <v>4.85</v>
      </c>
      <c r="Y29" s="138">
        <f t="shared" si="8"/>
        <v>3.67</v>
      </c>
      <c r="Z29" s="104"/>
      <c r="AA29" s="104"/>
      <c r="AB29" s="104"/>
      <c r="AC29" s="105"/>
    </row>
    <row r="30" spans="1:29" s="16" customFormat="1" ht="19.5" customHeight="1">
      <c r="A30" s="163">
        <f t="shared" si="0"/>
        <v>4</v>
      </c>
      <c r="B30" s="163" t="str">
        <f t="shared" si="1"/>
        <v>OR</v>
      </c>
      <c r="C30" s="164">
        <f t="shared" si="4"/>
        <v>16.6</v>
      </c>
      <c r="D30" s="365" t="s">
        <v>283</v>
      </c>
      <c r="E30" s="294"/>
      <c r="F30" s="294" t="s">
        <v>284</v>
      </c>
      <c r="G30" s="294" t="s">
        <v>285</v>
      </c>
      <c r="H30" s="361" t="s">
        <v>314</v>
      </c>
      <c r="I30" s="143">
        <v>4.5</v>
      </c>
      <c r="J30" s="261">
        <v>12</v>
      </c>
      <c r="K30" s="143">
        <v>4.6</v>
      </c>
      <c r="L30" s="84">
        <v>4.6</v>
      </c>
      <c r="M30" s="84"/>
      <c r="N30" s="154">
        <f t="shared" si="2"/>
        <v>4.6</v>
      </c>
      <c r="O30" s="143">
        <v>5</v>
      </c>
      <c r="P30" s="261">
        <v>3</v>
      </c>
      <c r="Q30" s="275">
        <v>4</v>
      </c>
      <c r="R30" s="292"/>
      <c r="S30" s="290">
        <f t="shared" si="3"/>
        <v>12</v>
      </c>
      <c r="T30" s="127">
        <f t="shared" si="5"/>
        <v>0</v>
      </c>
      <c r="U30" s="128">
        <f t="shared" si="6"/>
        <v>0</v>
      </c>
      <c r="V30" s="299"/>
      <c r="W30" s="299"/>
      <c r="X30" s="139">
        <f t="shared" si="7"/>
        <v>4.6</v>
      </c>
      <c r="Y30" s="138">
        <f t="shared" si="8"/>
        <v>4</v>
      </c>
      <c r="Z30" s="104"/>
      <c r="AA30" s="104"/>
      <c r="AB30" s="104"/>
      <c r="AC30" s="105"/>
    </row>
    <row r="31" spans="1:29" s="16" customFormat="1" ht="19.5" customHeight="1">
      <c r="A31" s="163">
        <f t="shared" si="0"/>
        <v>19</v>
      </c>
      <c r="B31" s="163" t="str">
        <f t="shared" si="1"/>
        <v>ARGENT</v>
      </c>
      <c r="C31" s="164">
        <f t="shared" si="4"/>
        <v>13.3</v>
      </c>
      <c r="D31" s="365" t="s">
        <v>286</v>
      </c>
      <c r="E31" s="294"/>
      <c r="F31" s="294" t="s">
        <v>287</v>
      </c>
      <c r="G31" s="294" t="s">
        <v>288</v>
      </c>
      <c r="H31" s="361" t="s">
        <v>166</v>
      </c>
      <c r="I31" s="143">
        <v>4.2</v>
      </c>
      <c r="J31" s="261">
        <v>10</v>
      </c>
      <c r="K31" s="143">
        <v>4.7</v>
      </c>
      <c r="L31" s="84">
        <v>3.9</v>
      </c>
      <c r="M31" s="84"/>
      <c r="N31" s="154">
        <f t="shared" si="2"/>
        <v>4.3</v>
      </c>
      <c r="O31" s="143">
        <v>3</v>
      </c>
      <c r="P31" s="261">
        <v>4</v>
      </c>
      <c r="Q31" s="275">
        <v>2</v>
      </c>
      <c r="R31" s="292"/>
      <c r="S31" s="290">
        <f t="shared" si="3"/>
        <v>9</v>
      </c>
      <c r="T31" s="127">
        <f t="shared" si="5"/>
        <v>0.8000000000000003</v>
      </c>
      <c r="U31" s="128">
        <f t="shared" si="6"/>
        <v>0</v>
      </c>
      <c r="V31" s="299"/>
      <c r="W31" s="299"/>
      <c r="X31" s="139">
        <f t="shared" si="7"/>
        <v>4.3</v>
      </c>
      <c r="Y31" s="138">
        <f t="shared" si="8"/>
        <v>3</v>
      </c>
      <c r="Z31" s="104"/>
      <c r="AA31" s="104"/>
      <c r="AB31" s="104"/>
      <c r="AC31" s="105"/>
    </row>
    <row r="32" spans="1:29" s="16" customFormat="1" ht="19.5" customHeight="1">
      <c r="A32" s="161">
        <f t="shared" si="0"/>
        <v>12</v>
      </c>
      <c r="B32" s="161" t="str">
        <f t="shared" si="1"/>
        <v>ARGENT</v>
      </c>
      <c r="C32" s="164">
        <f t="shared" si="4"/>
        <v>14.55</v>
      </c>
      <c r="D32" s="365" t="s">
        <v>289</v>
      </c>
      <c r="E32" s="294"/>
      <c r="F32" s="294" t="s">
        <v>290</v>
      </c>
      <c r="G32" s="294" t="s">
        <v>291</v>
      </c>
      <c r="H32" s="361" t="s">
        <v>316</v>
      </c>
      <c r="I32" s="143">
        <v>4.5</v>
      </c>
      <c r="J32" s="261">
        <v>9</v>
      </c>
      <c r="K32" s="143">
        <v>4.8</v>
      </c>
      <c r="L32" s="84">
        <v>4.3</v>
      </c>
      <c r="M32" s="84"/>
      <c r="N32" s="154">
        <f t="shared" si="2"/>
        <v>4.55</v>
      </c>
      <c r="O32" s="143">
        <v>3</v>
      </c>
      <c r="P32" s="261">
        <v>3</v>
      </c>
      <c r="Q32" s="275">
        <v>4</v>
      </c>
      <c r="R32" s="292"/>
      <c r="S32" s="290">
        <f t="shared" si="3"/>
        <v>10</v>
      </c>
      <c r="T32" s="127">
        <f t="shared" si="5"/>
        <v>0</v>
      </c>
      <c r="U32" s="128">
        <f t="shared" si="6"/>
        <v>0</v>
      </c>
      <c r="V32" s="299"/>
      <c r="W32" s="299"/>
      <c r="X32" s="139">
        <f t="shared" si="7"/>
        <v>4.55</v>
      </c>
      <c r="Y32" s="138">
        <f t="shared" si="8"/>
        <v>3.33</v>
      </c>
      <c r="Z32" s="104"/>
      <c r="AA32" s="104"/>
      <c r="AB32" s="104"/>
      <c r="AC32" s="105"/>
    </row>
    <row r="33" spans="1:28" s="16" customFormat="1" ht="19.5" customHeight="1">
      <c r="A33" s="161">
        <f t="shared" si="0"/>
        <v>23</v>
      </c>
      <c r="B33" s="161" t="str">
        <f t="shared" si="1"/>
        <v>BRONZE</v>
      </c>
      <c r="C33" s="164">
        <f t="shared" si="4"/>
        <v>11.4</v>
      </c>
      <c r="D33" s="365" t="s">
        <v>292</v>
      </c>
      <c r="E33" s="294"/>
      <c r="F33" s="294" t="s">
        <v>293</v>
      </c>
      <c r="G33" s="294" t="s">
        <v>294</v>
      </c>
      <c r="H33" s="361" t="s">
        <v>315</v>
      </c>
      <c r="I33" s="143">
        <v>3.6</v>
      </c>
      <c r="J33" s="261">
        <v>7</v>
      </c>
      <c r="K33" s="143">
        <v>3.6</v>
      </c>
      <c r="L33" s="84">
        <v>3.2</v>
      </c>
      <c r="M33" s="84"/>
      <c r="N33" s="154">
        <f t="shared" si="2"/>
        <v>3.4000000000000004</v>
      </c>
      <c r="O33" s="143">
        <v>2</v>
      </c>
      <c r="P33" s="261">
        <v>3</v>
      </c>
      <c r="Q33" s="275">
        <v>3</v>
      </c>
      <c r="R33" s="292"/>
      <c r="S33" s="290">
        <f t="shared" si="3"/>
        <v>8</v>
      </c>
      <c r="T33" s="127">
        <f t="shared" si="5"/>
        <v>0</v>
      </c>
      <c r="U33" s="128">
        <f t="shared" si="6"/>
        <v>0</v>
      </c>
      <c r="V33" s="299"/>
      <c r="W33" s="299"/>
      <c r="X33" s="139">
        <f t="shared" si="7"/>
        <v>3.4</v>
      </c>
      <c r="Y33" s="138">
        <f t="shared" si="8"/>
        <v>2.67</v>
      </c>
      <c r="Z33" s="86"/>
      <c r="AA33" s="86"/>
      <c r="AB33" s="86"/>
    </row>
    <row r="34" spans="1:28" s="16" customFormat="1" ht="19.5" customHeight="1">
      <c r="A34" s="161">
        <f t="shared" si="0"/>
        <v>25</v>
      </c>
      <c r="B34" s="161" t="str">
        <f t="shared" si="1"/>
        <v>BRONZE</v>
      </c>
      <c r="C34" s="164">
        <f t="shared" si="4"/>
        <v>11.35</v>
      </c>
      <c r="D34" s="365" t="s">
        <v>295</v>
      </c>
      <c r="E34" s="294"/>
      <c r="F34" s="294" t="s">
        <v>296</v>
      </c>
      <c r="G34" s="294" t="s">
        <v>297</v>
      </c>
      <c r="H34" s="361" t="s">
        <v>158</v>
      </c>
      <c r="I34" s="143">
        <v>4.2</v>
      </c>
      <c r="J34" s="261">
        <v>7</v>
      </c>
      <c r="K34" s="143">
        <v>4.1</v>
      </c>
      <c r="L34" s="84">
        <v>4.6</v>
      </c>
      <c r="M34" s="84"/>
      <c r="N34" s="154">
        <f t="shared" si="2"/>
        <v>4.35</v>
      </c>
      <c r="O34" s="143">
        <v>2</v>
      </c>
      <c r="P34" s="261">
        <v>2</v>
      </c>
      <c r="Q34" s="275">
        <v>3</v>
      </c>
      <c r="R34" s="292"/>
      <c r="S34" s="290">
        <f t="shared" si="3"/>
        <v>7</v>
      </c>
      <c r="T34" s="127">
        <f t="shared" si="5"/>
        <v>0</v>
      </c>
      <c r="U34" s="128">
        <f t="shared" si="6"/>
        <v>0</v>
      </c>
      <c r="V34" s="299"/>
      <c r="W34" s="299"/>
      <c r="X34" s="139">
        <f t="shared" si="7"/>
        <v>4.35</v>
      </c>
      <c r="Y34" s="138">
        <f t="shared" si="8"/>
        <v>2.33</v>
      </c>
      <c r="Z34" s="86"/>
      <c r="AA34" s="86"/>
      <c r="AB34" s="86"/>
    </row>
    <row r="35" spans="1:28" s="16" customFormat="1" ht="19.5" customHeight="1">
      <c r="A35" s="161">
        <f t="shared" si="0"/>
        <v>19</v>
      </c>
      <c r="B35" s="161" t="str">
        <f t="shared" si="1"/>
        <v>ARGENT</v>
      </c>
      <c r="C35" s="164">
        <f t="shared" si="4"/>
        <v>13.3</v>
      </c>
      <c r="D35" s="365" t="s">
        <v>298</v>
      </c>
      <c r="E35" s="294"/>
      <c r="F35" s="294" t="s">
        <v>299</v>
      </c>
      <c r="G35" s="294" t="s">
        <v>300</v>
      </c>
      <c r="H35" s="361" t="s">
        <v>313</v>
      </c>
      <c r="I35" s="143">
        <v>4.2</v>
      </c>
      <c r="J35" s="261">
        <v>8</v>
      </c>
      <c r="K35" s="143">
        <v>4.4</v>
      </c>
      <c r="L35" s="84">
        <v>4.2</v>
      </c>
      <c r="M35" s="84"/>
      <c r="N35" s="154">
        <f t="shared" si="2"/>
        <v>4.300000000000001</v>
      </c>
      <c r="O35" s="143">
        <v>3</v>
      </c>
      <c r="P35" s="261">
        <v>3</v>
      </c>
      <c r="Q35" s="275">
        <v>3</v>
      </c>
      <c r="R35" s="292"/>
      <c r="S35" s="290">
        <f t="shared" si="3"/>
        <v>9</v>
      </c>
      <c r="T35" s="127">
        <f t="shared" si="5"/>
        <v>0</v>
      </c>
      <c r="U35" s="128">
        <f t="shared" si="6"/>
        <v>0</v>
      </c>
      <c r="V35" s="299"/>
      <c r="W35" s="299"/>
      <c r="X35" s="139">
        <f t="shared" si="7"/>
        <v>4.3</v>
      </c>
      <c r="Y35" s="138">
        <f t="shared" si="8"/>
        <v>3</v>
      </c>
      <c r="Z35" s="86"/>
      <c r="AA35" s="86"/>
      <c r="AB35" s="86"/>
    </row>
    <row r="36" spans="1:28" s="16" customFormat="1" ht="19.5" customHeight="1">
      <c r="A36" s="161">
        <f t="shared" si="0"/>
        <v>27</v>
      </c>
      <c r="B36" s="161" t="str">
        <f t="shared" si="1"/>
        <v>BRONZE</v>
      </c>
      <c r="C36" s="164">
        <f t="shared" si="4"/>
        <v>10.5</v>
      </c>
      <c r="D36" s="365" t="s">
        <v>301</v>
      </c>
      <c r="E36" s="294"/>
      <c r="F36" s="294" t="s">
        <v>302</v>
      </c>
      <c r="G36" s="294" t="s">
        <v>266</v>
      </c>
      <c r="H36" s="361" t="s">
        <v>49</v>
      </c>
      <c r="I36" s="143">
        <v>3.6</v>
      </c>
      <c r="J36" s="261">
        <v>7</v>
      </c>
      <c r="K36" s="143">
        <v>3.1</v>
      </c>
      <c r="L36" s="84">
        <v>3.9</v>
      </c>
      <c r="M36" s="84"/>
      <c r="N36" s="154">
        <f t="shared" si="2"/>
        <v>3.5</v>
      </c>
      <c r="O36" s="143">
        <v>3</v>
      </c>
      <c r="P36" s="261">
        <v>2</v>
      </c>
      <c r="Q36" s="275">
        <v>2</v>
      </c>
      <c r="R36" s="292"/>
      <c r="S36" s="290">
        <f t="shared" si="3"/>
        <v>7</v>
      </c>
      <c r="T36" s="127">
        <f t="shared" si="5"/>
        <v>0.7999999999999998</v>
      </c>
      <c r="U36" s="128">
        <f t="shared" si="6"/>
        <v>0</v>
      </c>
      <c r="V36" s="299"/>
      <c r="W36" s="299"/>
      <c r="X36" s="139">
        <f t="shared" si="7"/>
        <v>3.5</v>
      </c>
      <c r="Y36" s="138">
        <f t="shared" si="8"/>
        <v>2.33</v>
      </c>
      <c r="Z36" s="86"/>
      <c r="AA36" s="86"/>
      <c r="AB36" s="86"/>
    </row>
    <row r="37" spans="1:28" s="16" customFormat="1" ht="19.5" customHeight="1">
      <c r="A37" s="161">
        <f t="shared" si="0"/>
        <v>18</v>
      </c>
      <c r="B37" s="161" t="str">
        <f t="shared" si="1"/>
        <v>ARGENT</v>
      </c>
      <c r="C37" s="164">
        <f t="shared" si="4"/>
        <v>13.35</v>
      </c>
      <c r="D37" s="365" t="s">
        <v>303</v>
      </c>
      <c r="E37" s="294"/>
      <c r="F37" s="294" t="s">
        <v>304</v>
      </c>
      <c r="G37" s="294" t="s">
        <v>305</v>
      </c>
      <c r="H37" s="361" t="s">
        <v>49</v>
      </c>
      <c r="I37" s="143">
        <v>4.4</v>
      </c>
      <c r="J37" s="261">
        <v>9</v>
      </c>
      <c r="K37" s="143">
        <v>4.2</v>
      </c>
      <c r="L37" s="84">
        <v>4.5</v>
      </c>
      <c r="M37" s="84"/>
      <c r="N37" s="154">
        <f t="shared" si="2"/>
        <v>4.35</v>
      </c>
      <c r="O37" s="143">
        <v>3</v>
      </c>
      <c r="P37" s="261">
        <v>3</v>
      </c>
      <c r="Q37" s="275">
        <v>3</v>
      </c>
      <c r="R37" s="292"/>
      <c r="S37" s="290">
        <f t="shared" si="3"/>
        <v>9</v>
      </c>
      <c r="T37" s="127">
        <f t="shared" si="5"/>
        <v>0</v>
      </c>
      <c r="U37" s="128">
        <f t="shared" si="6"/>
        <v>0</v>
      </c>
      <c r="V37" s="299"/>
      <c r="W37" s="299"/>
      <c r="X37" s="139">
        <f t="shared" si="7"/>
        <v>4.35</v>
      </c>
      <c r="Y37" s="138">
        <f t="shared" si="8"/>
        <v>3</v>
      </c>
      <c r="Z37" s="86"/>
      <c r="AA37" s="86"/>
      <c r="AB37" s="86"/>
    </row>
    <row r="38" spans="1:25" s="16" customFormat="1" ht="19.5" customHeight="1">
      <c r="A38" s="161">
        <f t="shared" si="0"/>
        <v>8</v>
      </c>
      <c r="B38" s="161" t="str">
        <f t="shared" si="1"/>
        <v>ARGENT</v>
      </c>
      <c r="C38" s="164">
        <f t="shared" si="4"/>
        <v>15.25</v>
      </c>
      <c r="D38" s="365" t="s">
        <v>306</v>
      </c>
      <c r="E38" s="294"/>
      <c r="F38" s="294" t="s">
        <v>307</v>
      </c>
      <c r="G38" s="294" t="s">
        <v>308</v>
      </c>
      <c r="H38" s="361" t="s">
        <v>150</v>
      </c>
      <c r="I38" s="143">
        <v>4.6</v>
      </c>
      <c r="J38" s="261">
        <v>12</v>
      </c>
      <c r="K38" s="143">
        <v>4.2</v>
      </c>
      <c r="L38" s="84">
        <v>4.3</v>
      </c>
      <c r="M38" s="84"/>
      <c r="N38" s="154">
        <f t="shared" si="2"/>
        <v>4.25</v>
      </c>
      <c r="O38" s="143">
        <v>4</v>
      </c>
      <c r="P38" s="261">
        <v>4</v>
      </c>
      <c r="Q38" s="275">
        <v>3</v>
      </c>
      <c r="R38" s="292"/>
      <c r="S38" s="290">
        <f t="shared" si="3"/>
        <v>11</v>
      </c>
      <c r="T38" s="127">
        <f t="shared" si="5"/>
        <v>0</v>
      </c>
      <c r="U38" s="128">
        <f t="shared" si="6"/>
        <v>0</v>
      </c>
      <c r="V38" s="299"/>
      <c r="W38" s="299"/>
      <c r="X38" s="139">
        <f t="shared" si="7"/>
        <v>4.25</v>
      </c>
      <c r="Y38" s="138">
        <f t="shared" si="8"/>
        <v>3.67</v>
      </c>
    </row>
    <row r="39" spans="1:25" s="16" customFormat="1" ht="19.5" customHeight="1">
      <c r="A39" s="161">
        <f t="shared" si="0"/>
        <v>22</v>
      </c>
      <c r="B39" s="161" t="str">
        <f t="shared" si="1"/>
        <v>ARGENT</v>
      </c>
      <c r="C39" s="164">
        <f t="shared" si="4"/>
        <v>12.45</v>
      </c>
      <c r="D39" s="365" t="s">
        <v>309</v>
      </c>
      <c r="E39" s="294"/>
      <c r="F39" s="294" t="s">
        <v>310</v>
      </c>
      <c r="G39" s="294" t="s">
        <v>311</v>
      </c>
      <c r="H39" s="361" t="s">
        <v>312</v>
      </c>
      <c r="I39" s="143">
        <v>4.2</v>
      </c>
      <c r="J39" s="261">
        <v>9</v>
      </c>
      <c r="K39" s="143">
        <v>4.2</v>
      </c>
      <c r="L39" s="84">
        <v>4.7</v>
      </c>
      <c r="M39" s="84"/>
      <c r="N39" s="154">
        <f t="shared" si="2"/>
        <v>4.45</v>
      </c>
      <c r="O39" s="143">
        <v>3</v>
      </c>
      <c r="P39" s="261">
        <v>2</v>
      </c>
      <c r="Q39" s="275">
        <v>3</v>
      </c>
      <c r="R39" s="292"/>
      <c r="S39" s="290">
        <f t="shared" si="3"/>
        <v>8</v>
      </c>
      <c r="T39" s="127">
        <f t="shared" si="5"/>
        <v>0</v>
      </c>
      <c r="U39" s="128">
        <f t="shared" si="6"/>
        <v>0</v>
      </c>
      <c r="V39" s="299"/>
      <c r="W39" s="299"/>
      <c r="X39" s="139">
        <f t="shared" si="7"/>
        <v>4.45</v>
      </c>
      <c r="Y39" s="138">
        <f t="shared" si="8"/>
        <v>2.67</v>
      </c>
    </row>
    <row r="40" spans="1:25" s="16" customFormat="1" ht="19.5" customHeight="1">
      <c r="A40" s="161" t="str">
        <f>IF(ISBLANK(D40),"/",IF(ISBLANK(E40),MATCH(C40,Z$9:BC$9,0),"-"))</f>
        <v>/</v>
      </c>
      <c r="B40" s="161" t="str">
        <f>IF(C40&gt;=16.3,$B$49,IF(C40&lt;=0,"--",IF(C40&gt;=12.3,$B$50,IF(C40&lt;=12.2,$B$51))))</f>
        <v>--</v>
      </c>
      <c r="C40" s="164">
        <f>IF(ISBLANK(E40),(N40+S40),0)</f>
        <v>0</v>
      </c>
      <c r="D40" s="328"/>
      <c r="E40" s="294"/>
      <c r="F40" s="294"/>
      <c r="G40" s="294"/>
      <c r="H40" s="70"/>
      <c r="I40" s="143"/>
      <c r="J40" s="261"/>
      <c r="K40" s="143"/>
      <c r="L40" s="84"/>
      <c r="M40" s="84"/>
      <c r="N40" s="154">
        <f>SUM(K40+L40)/2-M40</f>
        <v>0</v>
      </c>
      <c r="O40" s="143"/>
      <c r="P40" s="261"/>
      <c r="Q40" s="275"/>
      <c r="R40" s="292"/>
      <c r="S40" s="290">
        <f>SUM(O40+P40+Q40)-R40</f>
        <v>0</v>
      </c>
      <c r="T40" s="127">
        <f t="shared" si="5"/>
        <v>0</v>
      </c>
      <c r="U40" s="128">
        <f t="shared" si="6"/>
        <v>0</v>
      </c>
      <c r="V40" s="299"/>
      <c r="W40" s="299"/>
      <c r="X40" s="139">
        <f t="shared" si="7"/>
        <v>0</v>
      </c>
      <c r="Y40" s="138">
        <f t="shared" si="8"/>
        <v>0</v>
      </c>
    </row>
    <row r="41" spans="1:25" s="16" customFormat="1" ht="19.5" customHeight="1">
      <c r="A41" s="161" t="str">
        <f>IF(ISBLANK(D41),"/",IF(ISBLANK(E41),MATCH(C41,Z$9:BC$9,0),"-"))</f>
        <v>/</v>
      </c>
      <c r="B41" s="161" t="str">
        <f>IF(C41&gt;=16.3,$B$49,IF(C41&lt;=0,"--",IF(C41&gt;=12.3,$B$50,IF(C41&lt;=12.2,$B$51))))</f>
        <v>--</v>
      </c>
      <c r="C41" s="164">
        <f>IF(ISBLANK(E41),(N41+S41),0)</f>
        <v>0</v>
      </c>
      <c r="D41" s="328"/>
      <c r="E41" s="294"/>
      <c r="F41" s="294"/>
      <c r="G41" s="294"/>
      <c r="H41" s="70"/>
      <c r="I41" s="143"/>
      <c r="J41" s="261"/>
      <c r="K41" s="143"/>
      <c r="L41" s="84"/>
      <c r="M41" s="84"/>
      <c r="N41" s="154">
        <f>SUM(K41+L41)/2-M41</f>
        <v>0</v>
      </c>
      <c r="O41" s="143"/>
      <c r="P41" s="261"/>
      <c r="Q41" s="275"/>
      <c r="R41" s="292"/>
      <c r="S41" s="290">
        <f>SUM(O41+P41+Q41)-R41</f>
        <v>0</v>
      </c>
      <c r="T41" s="127">
        <f t="shared" si="5"/>
        <v>0</v>
      </c>
      <c r="U41" s="128">
        <f t="shared" si="6"/>
        <v>0</v>
      </c>
      <c r="V41" s="299"/>
      <c r="W41" s="299"/>
      <c r="X41" s="139">
        <f t="shared" si="7"/>
        <v>0</v>
      </c>
      <c r="Y41" s="138">
        <f t="shared" si="8"/>
        <v>0</v>
      </c>
    </row>
    <row r="42" spans="1:25" s="16" customFormat="1" ht="19.5" customHeight="1" thickBot="1">
      <c r="A42" s="165" t="str">
        <f>IF(ISBLANK(D42),"/",IF(ISBLANK(E42),MATCH(C42,Z$9:BC$9,0),"-"))</f>
        <v>/</v>
      </c>
      <c r="B42" s="165" t="str">
        <f>IF(C42&gt;=16.3,$B$49,IF(C42&lt;=0,"--",IF(C42&gt;=12.3,$B$50,IF(C42&lt;=12.2,$B$51))))</f>
        <v>--</v>
      </c>
      <c r="C42" s="218">
        <f>IF(ISBLANK(E42),(N42+S42),0)</f>
        <v>0</v>
      </c>
      <c r="D42" s="334"/>
      <c r="E42" s="295"/>
      <c r="F42" s="295"/>
      <c r="G42" s="295"/>
      <c r="H42" s="107"/>
      <c r="I42" s="145"/>
      <c r="J42" s="262"/>
      <c r="K42" s="145"/>
      <c r="L42" s="113"/>
      <c r="M42" s="113"/>
      <c r="N42" s="156">
        <f>SUM(K42+L42)/2-M42</f>
        <v>0</v>
      </c>
      <c r="O42" s="145"/>
      <c r="P42" s="262"/>
      <c r="Q42" s="276"/>
      <c r="R42" s="293"/>
      <c r="S42" s="291">
        <f>SUM(O42+P42+Q42)-R42</f>
        <v>0</v>
      </c>
      <c r="T42" s="127">
        <f t="shared" si="5"/>
        <v>0</v>
      </c>
      <c r="U42" s="128">
        <f t="shared" si="6"/>
        <v>0</v>
      </c>
      <c r="V42" s="300"/>
      <c r="W42" s="300"/>
      <c r="X42" s="140">
        <f t="shared" si="7"/>
        <v>0</v>
      </c>
      <c r="Y42" s="138">
        <f t="shared" si="8"/>
        <v>0</v>
      </c>
    </row>
    <row r="43" spans="1:25" ht="15.75">
      <c r="A43" s="74"/>
      <c r="B43" s="74"/>
      <c r="C43" s="75">
        <v>0</v>
      </c>
      <c r="D43" s="75">
        <v>0</v>
      </c>
      <c r="E43" s="75">
        <v>0</v>
      </c>
      <c r="F43" s="75"/>
      <c r="G43" s="75"/>
      <c r="H43" s="75">
        <v>0</v>
      </c>
      <c r="I43" s="76"/>
      <c r="J43" s="76"/>
      <c r="K43" s="76"/>
      <c r="L43" s="76"/>
      <c r="M43" s="76"/>
      <c r="N43" s="77"/>
      <c r="O43" s="76"/>
      <c r="P43" s="76"/>
      <c r="Q43" s="76"/>
      <c r="R43" s="74"/>
      <c r="S43" s="78"/>
      <c r="T43" s="78"/>
      <c r="U43" s="78"/>
      <c r="V43" s="78"/>
      <c r="W43" s="78"/>
      <c r="X43" s="78"/>
      <c r="Y43" s="78"/>
    </row>
    <row r="44" ht="15.75">
      <c r="C44" s="2">
        <v>0</v>
      </c>
    </row>
    <row r="45" spans="1:6" ht="15">
      <c r="A45" s="221" t="s">
        <v>129</v>
      </c>
      <c r="B45" s="220"/>
      <c r="C45" s="220"/>
      <c r="D45" s="16"/>
      <c r="E45" s="121"/>
      <c r="F45" s="16"/>
    </row>
    <row r="46" spans="1:6" ht="15">
      <c r="A46" s="221" t="s">
        <v>130</v>
      </c>
      <c r="B46" s="220"/>
      <c r="C46" s="220"/>
      <c r="D46" s="16"/>
      <c r="E46" s="121"/>
      <c r="F46" s="16"/>
    </row>
    <row r="47" spans="1:6" ht="15">
      <c r="A47" s="221" t="s">
        <v>131</v>
      </c>
      <c r="B47" s="220"/>
      <c r="C47" s="220"/>
      <c r="D47" s="16"/>
      <c r="E47" s="121"/>
      <c r="F47" s="16"/>
    </row>
    <row r="48" ht="15.75">
      <c r="F48" s="4"/>
    </row>
    <row r="49" ht="15.75">
      <c r="B49" s="222" t="s">
        <v>99</v>
      </c>
    </row>
    <row r="50" ht="15.75">
      <c r="B50" s="223" t="s">
        <v>100</v>
      </c>
    </row>
    <row r="51" ht="15.75">
      <c r="B51" s="224" t="s">
        <v>101</v>
      </c>
    </row>
  </sheetData>
  <sheetProtection selectLockedCells="1" selectUnlockedCells="1"/>
  <mergeCells count="31">
    <mergeCell ref="A6:C6"/>
    <mergeCell ref="E6:H6"/>
    <mergeCell ref="A10:A12"/>
    <mergeCell ref="B10:B12"/>
    <mergeCell ref="C10:C12"/>
    <mergeCell ref="D10:D12"/>
    <mergeCell ref="E10:E12"/>
    <mergeCell ref="F10:F12"/>
    <mergeCell ref="G10:G12"/>
    <mergeCell ref="H10:H12"/>
    <mergeCell ref="X8:Y8"/>
    <mergeCell ref="I9:S9"/>
    <mergeCell ref="T9:U10"/>
    <mergeCell ref="X9:X11"/>
    <mergeCell ref="Y9:Y11"/>
    <mergeCell ref="I10:J11"/>
    <mergeCell ref="K10:N11"/>
    <mergeCell ref="T5:W5"/>
    <mergeCell ref="V9:W10"/>
    <mergeCell ref="O10:S10"/>
    <mergeCell ref="O11:P11"/>
    <mergeCell ref="J6:O6"/>
    <mergeCell ref="J7:O7"/>
    <mergeCell ref="R11:R12"/>
    <mergeCell ref="T8:W8"/>
    <mergeCell ref="H1:S1"/>
    <mergeCell ref="T1:W1"/>
    <mergeCell ref="I2:X2"/>
    <mergeCell ref="I4:M4"/>
    <mergeCell ref="N4:O4"/>
    <mergeCell ref="P4:X4"/>
  </mergeCells>
  <conditionalFormatting sqref="B13:B39">
    <cfRule type="cellIs" priority="1" dxfId="8" operator="equal" stopIfTrue="1">
      <formula>$B$49</formula>
    </cfRule>
    <cfRule type="cellIs" priority="2" dxfId="11" operator="equal" stopIfTrue="1">
      <formula>$B$50</formula>
    </cfRule>
    <cfRule type="cellIs" priority="3" dxfId="10" operator="equal" stopIfTrue="1">
      <formula>$B$51</formula>
    </cfRule>
  </conditionalFormatting>
  <printOptions horizontalCentered="1"/>
  <pageMargins left="0.19652777777777777" right="0.19652777777777777" top="0.3541666666666667" bottom="0.43333333333333335" header="0.5118055555555555" footer="0.15763888888888888"/>
  <pageSetup fitToHeight="0" fitToWidth="1" horizontalDpi="300" verticalDpi="300" orientation="landscape" paperSize="9" scale="55" r:id="rId2"/>
  <headerFooter alignWithMargins="0">
    <oddFooter>&amp;C&amp;P/&amp;N&amp;R&amp;D</oddFooter>
  </headerFooter>
  <ignoredErrors>
    <ignoredError sqref="E40:E42 I40:S42 D40:D42 F40:F42 G40:G42 H40:H42 T13:Y42 A40:C42" emptyCellReferenc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/>
  <dimension ref="A1:BG50"/>
  <sheetViews>
    <sheetView showZeros="0" zoomScalePageLayoutView="0" workbookViewId="0" topLeftCell="A10">
      <selection activeCell="B13" sqref="B13:B41"/>
    </sheetView>
  </sheetViews>
  <sheetFormatPr defaultColWidth="11.421875" defaultRowHeight="12.75"/>
  <cols>
    <col min="1" max="1" width="9.421875" style="1" customWidth="1"/>
    <col min="2" max="2" width="10.421875" style="1" bestFit="1" customWidth="1"/>
    <col min="3" max="3" width="10.140625" style="2" customWidth="1"/>
    <col min="4" max="4" width="12.7109375" style="3" customWidth="1"/>
    <col min="5" max="5" width="9.57421875" style="3" customWidth="1"/>
    <col min="6" max="6" width="25.7109375" style="4" customWidth="1"/>
    <col min="7" max="7" width="7.421875" style="5" customWidth="1"/>
    <col min="8" max="8" width="6.140625" style="5" customWidth="1"/>
    <col min="9" max="9" width="7.421875" style="5" customWidth="1"/>
    <col min="10" max="10" width="6.421875" style="5" customWidth="1"/>
    <col min="11" max="11" width="6.140625" style="5" customWidth="1"/>
    <col min="12" max="12" width="7.421875" style="5" customWidth="1"/>
    <col min="13" max="13" width="7.421875" style="6" customWidth="1"/>
    <col min="14" max="14" width="6.421875" style="5" customWidth="1"/>
    <col min="15" max="15" width="7.421875" style="5" customWidth="1"/>
    <col min="16" max="16" width="6.28125" style="5" customWidth="1"/>
    <col min="17" max="17" width="6.421875" style="5" customWidth="1"/>
    <col min="18" max="18" width="6.28125" style="5" customWidth="1"/>
    <col min="19" max="19" width="7.421875" style="1" customWidth="1"/>
    <col min="20" max="21" width="7.421875" style="5" customWidth="1"/>
    <col min="22" max="22" width="7.421875" style="7" customWidth="1"/>
    <col min="23" max="23" width="10.7109375" style="8" customWidth="1"/>
    <col min="24" max="24" width="10.7109375" style="5" customWidth="1"/>
    <col min="25" max="28" width="10.57421875" style="5" customWidth="1"/>
    <col min="29" max="16384" width="11.421875" style="5" customWidth="1"/>
  </cols>
  <sheetData>
    <row r="1" spans="1:30" s="12" customFormat="1" ht="30" customHeight="1">
      <c r="A1" s="9"/>
      <c r="B1" s="9"/>
      <c r="C1" s="9"/>
      <c r="D1" s="9"/>
      <c r="E1" s="9"/>
      <c r="F1" s="448" t="s">
        <v>42</v>
      </c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393"/>
      <c r="X1" s="393"/>
      <c r="Y1" s="393"/>
      <c r="Z1" s="393"/>
      <c r="AA1" s="393"/>
      <c r="AB1" s="393"/>
      <c r="AC1" s="11"/>
      <c r="AD1" s="11"/>
    </row>
    <row r="2" spans="1:30" ht="19.5">
      <c r="A2" s="13"/>
      <c r="B2" s="13"/>
      <c r="C2" s="13"/>
      <c r="D2" s="13"/>
      <c r="E2" s="13"/>
      <c r="F2" s="14" t="s">
        <v>1</v>
      </c>
      <c r="G2" s="394" t="s">
        <v>65</v>
      </c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124"/>
      <c r="X2" s="16"/>
      <c r="Y2" s="16"/>
      <c r="Z2" s="16"/>
      <c r="AA2" s="16"/>
      <c r="AB2" s="16"/>
      <c r="AC2" s="16"/>
      <c r="AD2" s="16"/>
    </row>
    <row r="3" spans="1:30" ht="10.5" customHeight="1">
      <c r="A3" s="13"/>
      <c r="B3" s="13"/>
      <c r="C3" s="13"/>
      <c r="D3" s="13"/>
      <c r="E3" s="13"/>
      <c r="F3" s="1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AC3" s="16"/>
      <c r="AD3" s="16"/>
    </row>
    <row r="4" spans="1:30" ht="19.5">
      <c r="A4" s="18"/>
      <c r="B4" s="18"/>
      <c r="C4" s="18"/>
      <c r="D4" s="18"/>
      <c r="E4" s="18"/>
      <c r="F4" s="19" t="s">
        <v>3</v>
      </c>
      <c r="G4" s="395" t="s">
        <v>4</v>
      </c>
      <c r="H4" s="449"/>
      <c r="I4" s="449"/>
      <c r="J4" s="449"/>
      <c r="K4" s="450"/>
      <c r="L4" s="396" t="s">
        <v>5</v>
      </c>
      <c r="M4" s="467"/>
      <c r="N4" s="395">
        <v>41357</v>
      </c>
      <c r="O4" s="449"/>
      <c r="P4" s="449"/>
      <c r="Q4" s="449"/>
      <c r="R4" s="449"/>
      <c r="S4" s="449"/>
      <c r="T4" s="449"/>
      <c r="U4" s="449"/>
      <c r="V4" s="450"/>
      <c r="W4" s="386"/>
      <c r="X4" s="386"/>
      <c r="Y4" s="386"/>
      <c r="Z4" s="386"/>
      <c r="AA4" s="386"/>
      <c r="AB4" s="386"/>
      <c r="AC4" s="16"/>
      <c r="AD4" s="16"/>
    </row>
    <row r="5" spans="3:22" ht="31.5" customHeight="1">
      <c r="C5" s="21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6"/>
      <c r="R5" s="26"/>
      <c r="S5" s="26"/>
      <c r="T5" s="24"/>
      <c r="U5" s="24"/>
      <c r="V5" s="27"/>
    </row>
    <row r="6" spans="1:59" ht="21" thickBot="1">
      <c r="A6" s="433" t="s">
        <v>6</v>
      </c>
      <c r="B6" s="433"/>
      <c r="C6" s="433"/>
      <c r="E6" s="29"/>
      <c r="F6" s="30" t="s">
        <v>43</v>
      </c>
      <c r="G6" s="31"/>
      <c r="H6" s="31"/>
      <c r="I6" s="31"/>
      <c r="J6" s="31"/>
      <c r="K6" s="31"/>
      <c r="L6" s="148" t="s">
        <v>63</v>
      </c>
      <c r="M6" s="148"/>
      <c r="N6" s="148"/>
      <c r="O6" s="148"/>
      <c r="P6" s="148"/>
      <c r="Q6" s="148"/>
      <c r="R6" s="31"/>
      <c r="S6" s="31"/>
      <c r="T6" s="31"/>
      <c r="U6" s="31"/>
      <c r="V6" s="31"/>
      <c r="W6" s="412" t="s">
        <v>8</v>
      </c>
      <c r="X6" s="412"/>
      <c r="Y6" s="412"/>
      <c r="Z6" s="412"/>
      <c r="AA6" s="412"/>
      <c r="AB6" s="412"/>
      <c r="AE6" s="32" t="s">
        <v>126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</row>
    <row r="7" spans="1:59" ht="21.75" thickBot="1" thickTop="1">
      <c r="A7" s="33"/>
      <c r="B7" s="33"/>
      <c r="C7" s="21"/>
      <c r="E7" s="34"/>
      <c r="F7" s="5"/>
      <c r="L7" s="149" t="s">
        <v>64</v>
      </c>
      <c r="M7" s="150"/>
      <c r="N7" s="150"/>
      <c r="O7" s="150"/>
      <c r="P7" s="150"/>
      <c r="Q7" s="150"/>
      <c r="R7" s="36"/>
      <c r="S7" s="36"/>
      <c r="V7" s="8"/>
      <c r="W7" s="413" t="s">
        <v>44</v>
      </c>
      <c r="X7" s="413"/>
      <c r="Y7" s="413"/>
      <c r="Z7" s="413"/>
      <c r="AA7" s="413"/>
      <c r="AB7" s="413"/>
      <c r="AC7" s="414" t="s">
        <v>10</v>
      </c>
      <c r="AD7" s="414"/>
      <c r="AE7" s="37">
        <v>1</v>
      </c>
      <c r="AF7" s="37">
        <v>2</v>
      </c>
      <c r="AG7" s="37">
        <v>3</v>
      </c>
      <c r="AH7" s="37">
        <v>4</v>
      </c>
      <c r="AI7" s="37">
        <v>5</v>
      </c>
      <c r="AJ7" s="37">
        <v>6</v>
      </c>
      <c r="AK7" s="37">
        <v>7</v>
      </c>
      <c r="AL7" s="37">
        <v>8</v>
      </c>
      <c r="AM7" s="37">
        <v>9</v>
      </c>
      <c r="AN7" s="37">
        <v>10</v>
      </c>
      <c r="AO7" s="37">
        <v>11</v>
      </c>
      <c r="AP7" s="37">
        <v>12</v>
      </c>
      <c r="AQ7" s="37">
        <v>13</v>
      </c>
      <c r="AR7" s="37">
        <v>14</v>
      </c>
      <c r="AS7" s="37">
        <v>15</v>
      </c>
      <c r="AT7" s="37">
        <v>16</v>
      </c>
      <c r="AU7" s="37">
        <v>17</v>
      </c>
      <c r="AV7" s="37">
        <v>18</v>
      </c>
      <c r="AW7" s="37">
        <v>19</v>
      </c>
      <c r="AX7" s="37">
        <v>20</v>
      </c>
      <c r="AY7" s="37">
        <v>21</v>
      </c>
      <c r="AZ7" s="37">
        <v>22</v>
      </c>
      <c r="BA7" s="37">
        <v>23</v>
      </c>
      <c r="BB7" s="37">
        <v>24</v>
      </c>
      <c r="BC7" s="37">
        <v>25</v>
      </c>
      <c r="BD7" s="37">
        <v>26</v>
      </c>
      <c r="BE7" s="37">
        <v>27</v>
      </c>
      <c r="BF7" s="37">
        <v>28</v>
      </c>
      <c r="BG7" s="37">
        <v>29</v>
      </c>
    </row>
    <row r="8" spans="1:59" ht="21.75" thickBot="1" thickTop="1">
      <c r="A8" s="33" t="s">
        <v>120</v>
      </c>
      <c r="B8" s="33"/>
      <c r="C8" s="21"/>
      <c r="E8" s="34"/>
      <c r="F8" s="5"/>
      <c r="M8" s="5"/>
      <c r="O8" s="35"/>
      <c r="P8" s="36"/>
      <c r="Q8" s="36"/>
      <c r="R8" s="36"/>
      <c r="S8" s="36"/>
      <c r="V8" s="8"/>
      <c r="W8" s="337"/>
      <c r="X8" s="337"/>
      <c r="Y8" s="338"/>
      <c r="Z8" s="338"/>
      <c r="AA8" s="338"/>
      <c r="AB8" s="338"/>
      <c r="AC8" s="339"/>
      <c r="AD8" s="340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</row>
    <row r="9" spans="1:59" s="4" customFormat="1" ht="15.75" customHeight="1" thickBot="1" thickTop="1">
      <c r="A9" s="38"/>
      <c r="B9" s="38"/>
      <c r="C9" s="39"/>
      <c r="D9" s="40"/>
      <c r="E9" s="40"/>
      <c r="F9" s="40"/>
      <c r="G9" s="401" t="s">
        <v>44</v>
      </c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468"/>
      <c r="W9" s="415" t="s">
        <v>13</v>
      </c>
      <c r="X9" s="415"/>
      <c r="Y9" s="416" t="s">
        <v>14</v>
      </c>
      <c r="Z9" s="416"/>
      <c r="AA9" s="416"/>
      <c r="AB9" s="416"/>
      <c r="AC9" s="417" t="s">
        <v>34</v>
      </c>
      <c r="AD9" s="420" t="s">
        <v>35</v>
      </c>
      <c r="AE9" s="37">
        <f>LARGE($C$13:$C$41,1)</f>
        <v>31.05</v>
      </c>
      <c r="AF9" s="37">
        <f>LARGE($C$13:$C$41,2)</f>
        <v>29.8</v>
      </c>
      <c r="AG9" s="37">
        <f>LARGE($C$13:$C$41,3)</f>
        <v>29.45</v>
      </c>
      <c r="AH9" s="37">
        <f>LARGE($C$13:$C$42,4)</f>
        <v>27.7</v>
      </c>
      <c r="AI9" s="37">
        <f>LARGE($C$13:$C$42,5)</f>
        <v>25.4</v>
      </c>
      <c r="AJ9" s="37">
        <f>LARGE($C$13:$C$42,6)</f>
        <v>23.95</v>
      </c>
      <c r="AK9" s="37">
        <f>LARGE($C$13:$C$42,7)</f>
        <v>23.45</v>
      </c>
      <c r="AL9" s="37">
        <f>LARGE($C$13:$C$42,8)</f>
        <v>22</v>
      </c>
      <c r="AM9" s="37">
        <f>LARGE($C$13:$C$42,9)</f>
        <v>19.85</v>
      </c>
      <c r="AN9" s="37">
        <f>LARGE($C$13:$C$42,10)</f>
        <v>0</v>
      </c>
      <c r="AO9" s="37">
        <f>LARGE($C$13:$C$42,11)</f>
        <v>0</v>
      </c>
      <c r="AP9" s="37">
        <f>LARGE($C$13:$C$42,12)</f>
        <v>0</v>
      </c>
      <c r="AQ9" s="37">
        <f>LARGE($C$13:$C$42,13)</f>
        <v>0</v>
      </c>
      <c r="AR9" s="37">
        <f>LARGE($C$13:$C$42,14)</f>
        <v>0</v>
      </c>
      <c r="AS9" s="37">
        <f>LARGE($C$13:$C$42,15)</f>
        <v>0</v>
      </c>
      <c r="AT9" s="37">
        <f>LARGE($C$13:$C$42,16)</f>
        <v>0</v>
      </c>
      <c r="AU9" s="37">
        <f>LARGE($C$13:$C$42,17)</f>
        <v>0</v>
      </c>
      <c r="AV9" s="37">
        <f>LARGE($C$13:$C$42,18)</f>
        <v>0</v>
      </c>
      <c r="AW9" s="37">
        <f>LARGE($C$13:$C$42,19)</f>
        <v>0</v>
      </c>
      <c r="AX9" s="37">
        <f>LARGE($C$13:$C$42,20)</f>
        <v>0</v>
      </c>
      <c r="AY9" s="37">
        <f>LARGE($C$13:$C$42,21)</f>
        <v>0</v>
      </c>
      <c r="AZ9" s="37">
        <f>LARGE($C$13:$C$42,22)</f>
        <v>0</v>
      </c>
      <c r="BA9" s="37">
        <f>LARGE($C$13:$C$42,23)</f>
        <v>0</v>
      </c>
      <c r="BB9" s="37">
        <f>LARGE($C$13:$C$42,24)</f>
        <v>0</v>
      </c>
      <c r="BC9" s="37">
        <f>LARGE($C$13:$C$42,25)</f>
        <v>0</v>
      </c>
      <c r="BD9" s="37">
        <f>LARGE($C$13:$C$42,26)</f>
        <v>0</v>
      </c>
      <c r="BE9" s="37">
        <f>LARGE($C$13:$C$42,27)</f>
        <v>0</v>
      </c>
      <c r="BF9" s="37">
        <f>LARGE($C$13:$C$42,28)</f>
        <v>0</v>
      </c>
      <c r="BG9" s="37">
        <f>LARGE($C$13:$C$42,29)</f>
        <v>0</v>
      </c>
    </row>
    <row r="10" spans="1:59" s="4" customFormat="1" ht="12.75" customHeight="1" thickBot="1" thickTop="1">
      <c r="A10" s="374" t="s">
        <v>121</v>
      </c>
      <c r="B10" s="370" t="s">
        <v>98</v>
      </c>
      <c r="C10" s="408" t="s">
        <v>72</v>
      </c>
      <c r="D10" s="374" t="s">
        <v>124</v>
      </c>
      <c r="E10" s="370" t="s">
        <v>71</v>
      </c>
      <c r="F10" s="374" t="s">
        <v>21</v>
      </c>
      <c r="G10" s="421" t="s">
        <v>16</v>
      </c>
      <c r="H10" s="422"/>
      <c r="I10" s="423"/>
      <c r="J10" s="427" t="s">
        <v>113</v>
      </c>
      <c r="K10" s="428"/>
      <c r="L10" s="428"/>
      <c r="M10" s="429"/>
      <c r="N10" s="445" t="s">
        <v>17</v>
      </c>
      <c r="O10" s="446"/>
      <c r="P10" s="446"/>
      <c r="Q10" s="446"/>
      <c r="R10" s="446"/>
      <c r="S10" s="446"/>
      <c r="T10" s="446"/>
      <c r="U10" s="446"/>
      <c r="V10" s="447"/>
      <c r="W10" s="415"/>
      <c r="X10" s="415"/>
      <c r="Y10" s="441" t="s">
        <v>19</v>
      </c>
      <c r="Z10" s="441"/>
      <c r="AA10" s="434" t="s">
        <v>20</v>
      </c>
      <c r="AB10" s="434"/>
      <c r="AC10" s="417"/>
      <c r="AD10" s="420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</row>
    <row r="11" spans="1:59" s="4" customFormat="1" ht="13.5" customHeight="1" thickTop="1">
      <c r="A11" s="375"/>
      <c r="B11" s="371"/>
      <c r="C11" s="409"/>
      <c r="D11" s="375"/>
      <c r="E11" s="371"/>
      <c r="F11" s="375"/>
      <c r="G11" s="424"/>
      <c r="H11" s="425"/>
      <c r="I11" s="426"/>
      <c r="J11" s="430"/>
      <c r="K11" s="431"/>
      <c r="L11" s="431"/>
      <c r="M11" s="432"/>
      <c r="N11" s="435" t="s">
        <v>22</v>
      </c>
      <c r="O11" s="436"/>
      <c r="P11" s="437" t="s">
        <v>23</v>
      </c>
      <c r="Q11" s="438"/>
      <c r="R11" s="436"/>
      <c r="S11" s="439" t="s">
        <v>24</v>
      </c>
      <c r="T11" s="442" t="s">
        <v>25</v>
      </c>
      <c r="U11" s="443"/>
      <c r="V11" s="444"/>
      <c r="W11" s="43">
        <v>0.5</v>
      </c>
      <c r="X11" s="44">
        <v>0.5</v>
      </c>
      <c r="Y11" s="41">
        <v>1</v>
      </c>
      <c r="Z11" s="45">
        <v>0.5</v>
      </c>
      <c r="AA11" s="45">
        <v>1</v>
      </c>
      <c r="AB11" s="42">
        <v>0.5</v>
      </c>
      <c r="AC11" s="417"/>
      <c r="AD11" s="420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</row>
    <row r="12" spans="1:59" s="4" customFormat="1" ht="33.75" customHeight="1" thickBot="1">
      <c r="A12" s="369"/>
      <c r="B12" s="372"/>
      <c r="C12" s="410"/>
      <c r="D12" s="369"/>
      <c r="E12" s="372"/>
      <c r="F12" s="369"/>
      <c r="G12" s="311" t="s">
        <v>70</v>
      </c>
      <c r="H12" s="312" t="s">
        <v>51</v>
      </c>
      <c r="I12" s="298" t="s">
        <v>52</v>
      </c>
      <c r="J12" s="169" t="s">
        <v>67</v>
      </c>
      <c r="K12" s="170" t="s">
        <v>68</v>
      </c>
      <c r="L12" s="171" t="s">
        <v>24</v>
      </c>
      <c r="M12" s="172" t="s">
        <v>69</v>
      </c>
      <c r="N12" s="93" t="s">
        <v>56</v>
      </c>
      <c r="O12" s="94" t="s">
        <v>57</v>
      </c>
      <c r="P12" s="95" t="s">
        <v>58</v>
      </c>
      <c r="Q12" s="94" t="s">
        <v>59</v>
      </c>
      <c r="R12" s="94" t="s">
        <v>60</v>
      </c>
      <c r="S12" s="440"/>
      <c r="T12" s="235" t="s">
        <v>53</v>
      </c>
      <c r="U12" s="236" t="s">
        <v>54</v>
      </c>
      <c r="V12" s="306" t="s">
        <v>55</v>
      </c>
      <c r="W12" s="54" t="s">
        <v>27</v>
      </c>
      <c r="X12" s="55" t="s">
        <v>28</v>
      </c>
      <c r="Y12" s="56" t="s">
        <v>27</v>
      </c>
      <c r="Z12" s="57" t="s">
        <v>28</v>
      </c>
      <c r="AA12" s="57" t="s">
        <v>27</v>
      </c>
      <c r="AB12" s="58" t="s">
        <v>28</v>
      </c>
      <c r="AC12" s="59" t="s">
        <v>26</v>
      </c>
      <c r="AD12" s="60" t="s">
        <v>26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</row>
    <row r="13" spans="1:34" s="16" customFormat="1" ht="19.5" customHeight="1" thickTop="1">
      <c r="A13" s="345">
        <f>IF(ISBLANK(D13),"/",IF(ISBLANK(E13),MATCH(C13,AE$9:BG$9,0),"--"))</f>
        <v>6</v>
      </c>
      <c r="B13" s="345" t="str">
        <f>IF(C13&gt;=28.5,$F$48,IF(C13&lt;=0,"--",IF(C13&gt;=21.5,$F$49,IF(C13&lt;=21.4,$F$50))))</f>
        <v>ARGENT</v>
      </c>
      <c r="C13" s="346">
        <f>IF(ISBLANK(E13),(M13+V13),"Forfait")</f>
        <v>23.95</v>
      </c>
      <c r="D13" s="357" t="s">
        <v>159</v>
      </c>
      <c r="E13" s="96"/>
      <c r="F13" s="358" t="s">
        <v>160</v>
      </c>
      <c r="G13" s="237">
        <v>8</v>
      </c>
      <c r="H13" s="101">
        <v>6</v>
      </c>
      <c r="I13" s="260">
        <v>10</v>
      </c>
      <c r="J13" s="237">
        <v>8.3</v>
      </c>
      <c r="K13" s="101">
        <v>7.6</v>
      </c>
      <c r="L13" s="101"/>
      <c r="M13" s="308">
        <f aca="true" t="shared" si="0" ref="M13:M41">SUM((SUM(J13:K13)/2)-L13)</f>
        <v>7.95</v>
      </c>
      <c r="N13" s="237">
        <v>2</v>
      </c>
      <c r="O13" s="101">
        <v>4</v>
      </c>
      <c r="P13" s="101">
        <v>4</v>
      </c>
      <c r="Q13" s="101">
        <v>4</v>
      </c>
      <c r="R13" s="101">
        <v>2</v>
      </c>
      <c r="S13" s="102"/>
      <c r="T13" s="307">
        <f aca="true" t="shared" si="1" ref="T13:T41">N13+O13</f>
        <v>6</v>
      </c>
      <c r="U13" s="307">
        <f>+P13+Q13+R13</f>
        <v>10</v>
      </c>
      <c r="V13" s="308">
        <f aca="true" t="shared" si="2" ref="V13:V41">SUM(T13+U13)-S13</f>
        <v>16</v>
      </c>
      <c r="W13" s="127">
        <f aca="true" t="shared" si="3" ref="W13:W39">IF(ABS(J13-K13)&gt;W$11+0.001,ABS(J13-K13),0)</f>
        <v>0.7000000000000011</v>
      </c>
      <c r="X13" s="128">
        <f aca="true" t="shared" si="4" ref="X13:X39">IF(ABS(G13-AC13)&gt;X$11+0.001,ABS(G13-AC13),0)</f>
        <v>0</v>
      </c>
      <c r="Y13" s="129">
        <f aca="true" t="shared" si="5" ref="Y13:Y39">IF(ABS(N13-O13)&gt;Y$11+0.001,ABS(N13-O13),0)</f>
        <v>2</v>
      </c>
      <c r="Z13" s="130">
        <f aca="true" t="shared" si="6" ref="Z13:Z39">IF(ABS(H13-T13)&gt;Z$11+0.001,ABS(H13-T13),0)</f>
        <v>0</v>
      </c>
      <c r="AA13" s="131">
        <f aca="true" t="shared" si="7" ref="AA13:AA39">IF(ABS(P13-R13)&gt;AA$11+0.001,ABS(P13-R13),0)</f>
        <v>2</v>
      </c>
      <c r="AB13" s="132">
        <f aca="true" t="shared" si="8" ref="AB13:AB39">IF(ABS(I13-U13)&gt;AB$11+0.001,ABS(I13-U13),0)</f>
        <v>0</v>
      </c>
      <c r="AC13" s="313">
        <f aca="true" t="shared" si="9" ref="AC13:AC41">ROUND(IF($J13=0,0,(AVERAGE($J13:$K13))-$L13),2)</f>
        <v>7.95</v>
      </c>
      <c r="AD13" s="314">
        <f aca="true" t="shared" si="10" ref="AD13:AD39">ROUND(((T13+U13)-$S13),2)</f>
        <v>16</v>
      </c>
      <c r="AE13" s="104" t="s">
        <v>27</v>
      </c>
      <c r="AF13" s="104" t="s">
        <v>29</v>
      </c>
      <c r="AG13" s="104"/>
      <c r="AH13" s="105"/>
    </row>
    <row r="14" spans="1:34" ht="19.5" customHeight="1">
      <c r="A14" s="345">
        <f aca="true" t="shared" si="11" ref="A14:A41">IF(ISBLANK(D14),"/",IF(ISBLANK(E14),MATCH(C14,AE$9:BG$9,0),"-"))</f>
        <v>3</v>
      </c>
      <c r="B14" s="345" t="str">
        <f aca="true" t="shared" si="12" ref="B14:B41">IF(C14&gt;=28.5,$F$48,IF(C14&lt;=0,"--",IF(C14&gt;=21.5,$F$49,IF(C14&lt;=21.4,$F$50))))</f>
        <v>OR</v>
      </c>
      <c r="C14" s="346">
        <f aca="true" t="shared" si="13" ref="C14:C41">IF(ISBLANK(E14),(M14+V14),"Forfait")</f>
        <v>29.45</v>
      </c>
      <c r="D14" s="359" t="s">
        <v>161</v>
      </c>
      <c r="E14" s="63"/>
      <c r="F14" s="360" t="s">
        <v>162</v>
      </c>
      <c r="G14" s="226">
        <v>8.5</v>
      </c>
      <c r="H14" s="225">
        <v>8</v>
      </c>
      <c r="I14" s="309">
        <v>13</v>
      </c>
      <c r="J14" s="226">
        <v>8.7</v>
      </c>
      <c r="K14" s="225">
        <v>8.2</v>
      </c>
      <c r="L14" s="225"/>
      <c r="M14" s="303">
        <f t="shared" si="0"/>
        <v>8.45</v>
      </c>
      <c r="N14" s="226">
        <v>4</v>
      </c>
      <c r="O14" s="225">
        <v>4</v>
      </c>
      <c r="P14" s="225">
        <v>4</v>
      </c>
      <c r="Q14" s="225">
        <v>5</v>
      </c>
      <c r="R14" s="225">
        <v>4</v>
      </c>
      <c r="S14" s="65"/>
      <c r="T14" s="302">
        <f t="shared" si="1"/>
        <v>8</v>
      </c>
      <c r="U14" s="302">
        <f aca="true" t="shared" si="14" ref="U14:U41">+P14+Q14+R14</f>
        <v>13</v>
      </c>
      <c r="V14" s="303">
        <f t="shared" si="2"/>
        <v>21</v>
      </c>
      <c r="W14" s="315">
        <f t="shared" si="3"/>
        <v>0</v>
      </c>
      <c r="X14" s="316">
        <f t="shared" si="4"/>
        <v>0</v>
      </c>
      <c r="Y14" s="317">
        <f t="shared" si="5"/>
        <v>0</v>
      </c>
      <c r="Z14" s="318">
        <f t="shared" si="6"/>
        <v>0</v>
      </c>
      <c r="AA14" s="319">
        <f t="shared" si="7"/>
        <v>0</v>
      </c>
      <c r="AB14" s="320">
        <f t="shared" si="8"/>
        <v>0</v>
      </c>
      <c r="AC14" s="321">
        <f t="shared" si="9"/>
        <v>8.45</v>
      </c>
      <c r="AD14" s="322">
        <f t="shared" si="10"/>
        <v>21</v>
      </c>
      <c r="AE14" s="61" t="s">
        <v>30</v>
      </c>
      <c r="AF14" s="61" t="s">
        <v>31</v>
      </c>
      <c r="AG14" s="61"/>
      <c r="AH14" s="62"/>
    </row>
    <row r="15" spans="1:34" ht="19.5" customHeight="1">
      <c r="A15" s="345">
        <f t="shared" si="11"/>
        <v>2</v>
      </c>
      <c r="B15" s="345" t="str">
        <f t="shared" si="12"/>
        <v>OR</v>
      </c>
      <c r="C15" s="346">
        <f t="shared" si="13"/>
        <v>29.8</v>
      </c>
      <c r="D15" s="359" t="s">
        <v>163</v>
      </c>
      <c r="E15" s="63"/>
      <c r="F15" s="360" t="s">
        <v>164</v>
      </c>
      <c r="G15" s="226">
        <v>8.5</v>
      </c>
      <c r="H15" s="225">
        <v>10</v>
      </c>
      <c r="I15" s="309">
        <v>11</v>
      </c>
      <c r="J15" s="226">
        <v>9</v>
      </c>
      <c r="K15" s="225">
        <v>8.6</v>
      </c>
      <c r="L15" s="225"/>
      <c r="M15" s="303">
        <f t="shared" si="0"/>
        <v>8.8</v>
      </c>
      <c r="N15" s="226">
        <v>5</v>
      </c>
      <c r="O15" s="225">
        <v>5</v>
      </c>
      <c r="P15" s="225">
        <v>3</v>
      </c>
      <c r="Q15" s="225">
        <v>4</v>
      </c>
      <c r="R15" s="225">
        <v>4</v>
      </c>
      <c r="S15" s="65"/>
      <c r="T15" s="302">
        <f t="shared" si="1"/>
        <v>10</v>
      </c>
      <c r="U15" s="302">
        <f t="shared" si="14"/>
        <v>11</v>
      </c>
      <c r="V15" s="303">
        <f t="shared" si="2"/>
        <v>21</v>
      </c>
      <c r="W15" s="315">
        <f t="shared" si="3"/>
        <v>0</v>
      </c>
      <c r="X15" s="316">
        <f t="shared" si="4"/>
        <v>0</v>
      </c>
      <c r="Y15" s="317">
        <f t="shared" si="5"/>
        <v>0</v>
      </c>
      <c r="Z15" s="318">
        <f t="shared" si="6"/>
        <v>0</v>
      </c>
      <c r="AA15" s="319">
        <f t="shared" si="7"/>
        <v>0</v>
      </c>
      <c r="AB15" s="320">
        <f t="shared" si="8"/>
        <v>0</v>
      </c>
      <c r="AC15" s="323">
        <f t="shared" si="9"/>
        <v>8.8</v>
      </c>
      <c r="AD15" s="322">
        <f t="shared" si="10"/>
        <v>21</v>
      </c>
      <c r="AE15" s="61"/>
      <c r="AF15" s="61"/>
      <c r="AG15" s="61"/>
      <c r="AH15" s="62"/>
    </row>
    <row r="16" spans="1:34" ht="19.5" customHeight="1">
      <c r="A16" s="342">
        <f>IF(ISBLANK(D16),"/",IF(ISBLANK(E16),MATCH(C16,AE$9:BG$9,0),"--"))</f>
        <v>5</v>
      </c>
      <c r="B16" s="355" t="str">
        <f t="shared" si="12"/>
        <v>ARGENT</v>
      </c>
      <c r="C16" s="346">
        <f t="shared" si="13"/>
        <v>25.4</v>
      </c>
      <c r="D16" s="359" t="s">
        <v>165</v>
      </c>
      <c r="E16" s="63"/>
      <c r="F16" s="360" t="s">
        <v>166</v>
      </c>
      <c r="G16" s="226">
        <v>8</v>
      </c>
      <c r="H16" s="225">
        <v>6</v>
      </c>
      <c r="I16" s="309">
        <v>11</v>
      </c>
      <c r="J16" s="226">
        <v>9.2</v>
      </c>
      <c r="K16" s="225">
        <v>7.6</v>
      </c>
      <c r="L16" s="225"/>
      <c r="M16" s="303">
        <f t="shared" si="0"/>
        <v>8.399999999999999</v>
      </c>
      <c r="N16" s="226">
        <v>3</v>
      </c>
      <c r="O16" s="225">
        <v>3</v>
      </c>
      <c r="P16" s="225">
        <v>3</v>
      </c>
      <c r="Q16" s="225">
        <v>4</v>
      </c>
      <c r="R16" s="225">
        <v>4</v>
      </c>
      <c r="S16" s="65"/>
      <c r="T16" s="302">
        <f t="shared" si="1"/>
        <v>6</v>
      </c>
      <c r="U16" s="302">
        <f t="shared" si="14"/>
        <v>11</v>
      </c>
      <c r="V16" s="303">
        <f t="shared" si="2"/>
        <v>17</v>
      </c>
      <c r="W16" s="315">
        <f t="shared" si="3"/>
        <v>1.5999999999999996</v>
      </c>
      <c r="X16" s="316">
        <f t="shared" si="4"/>
        <v>0</v>
      </c>
      <c r="Y16" s="317">
        <f t="shared" si="5"/>
        <v>0</v>
      </c>
      <c r="Z16" s="318">
        <f t="shared" si="6"/>
        <v>0</v>
      </c>
      <c r="AA16" s="319">
        <f t="shared" si="7"/>
        <v>0</v>
      </c>
      <c r="AB16" s="320">
        <f t="shared" si="8"/>
        <v>0</v>
      </c>
      <c r="AC16" s="323">
        <f t="shared" si="9"/>
        <v>8.4</v>
      </c>
      <c r="AD16" s="322">
        <f t="shared" si="10"/>
        <v>17</v>
      </c>
      <c r="AE16" s="61"/>
      <c r="AF16" s="61"/>
      <c r="AG16" s="61"/>
      <c r="AH16" s="62"/>
    </row>
    <row r="17" spans="1:34" ht="19.5" customHeight="1">
      <c r="A17" s="342">
        <f t="shared" si="11"/>
        <v>7</v>
      </c>
      <c r="B17" s="355" t="str">
        <f t="shared" si="12"/>
        <v>ARGENT</v>
      </c>
      <c r="C17" s="346">
        <f t="shared" si="13"/>
        <v>23.45</v>
      </c>
      <c r="D17" s="359" t="s">
        <v>167</v>
      </c>
      <c r="E17" s="66"/>
      <c r="F17" s="362" t="s">
        <v>49</v>
      </c>
      <c r="G17" s="226">
        <v>8</v>
      </c>
      <c r="H17" s="225">
        <v>5</v>
      </c>
      <c r="I17" s="309">
        <v>10</v>
      </c>
      <c r="J17" s="226">
        <v>8.7</v>
      </c>
      <c r="K17" s="225">
        <v>8.2</v>
      </c>
      <c r="L17" s="225"/>
      <c r="M17" s="303">
        <f t="shared" si="0"/>
        <v>8.45</v>
      </c>
      <c r="N17" s="226">
        <v>2</v>
      </c>
      <c r="O17" s="225">
        <v>3</v>
      </c>
      <c r="P17" s="225">
        <v>3</v>
      </c>
      <c r="Q17" s="225">
        <v>3</v>
      </c>
      <c r="R17" s="225">
        <v>4</v>
      </c>
      <c r="S17" s="65"/>
      <c r="T17" s="302">
        <f t="shared" si="1"/>
        <v>5</v>
      </c>
      <c r="U17" s="302">
        <f t="shared" si="14"/>
        <v>10</v>
      </c>
      <c r="V17" s="303">
        <f t="shared" si="2"/>
        <v>15</v>
      </c>
      <c r="W17" s="315">
        <f t="shared" si="3"/>
        <v>0</v>
      </c>
      <c r="X17" s="316">
        <f t="shared" si="4"/>
        <v>0</v>
      </c>
      <c r="Y17" s="317">
        <f t="shared" si="5"/>
        <v>0</v>
      </c>
      <c r="Z17" s="318">
        <f t="shared" si="6"/>
        <v>0</v>
      </c>
      <c r="AA17" s="319">
        <f t="shared" si="7"/>
        <v>0</v>
      </c>
      <c r="AB17" s="320">
        <f t="shared" si="8"/>
        <v>0</v>
      </c>
      <c r="AC17" s="323">
        <f t="shared" si="9"/>
        <v>8.45</v>
      </c>
      <c r="AD17" s="322">
        <f t="shared" si="10"/>
        <v>15</v>
      </c>
      <c r="AE17" s="61"/>
      <c r="AF17" s="61"/>
      <c r="AG17" s="61"/>
      <c r="AH17" s="62"/>
    </row>
    <row r="18" spans="1:34" ht="19.5" customHeight="1">
      <c r="A18" s="342">
        <f t="shared" si="11"/>
        <v>4</v>
      </c>
      <c r="B18" s="355" t="str">
        <f t="shared" si="12"/>
        <v>ARGENT</v>
      </c>
      <c r="C18" s="346">
        <f t="shared" si="13"/>
        <v>27.7</v>
      </c>
      <c r="D18" s="359" t="s">
        <v>168</v>
      </c>
      <c r="E18" s="66"/>
      <c r="F18" s="362" t="s">
        <v>169</v>
      </c>
      <c r="G18" s="226">
        <v>8.5</v>
      </c>
      <c r="H18" s="225">
        <v>8</v>
      </c>
      <c r="I18" s="309">
        <v>11</v>
      </c>
      <c r="J18" s="226">
        <v>9</v>
      </c>
      <c r="K18" s="225">
        <v>8.4</v>
      </c>
      <c r="L18" s="225"/>
      <c r="M18" s="303">
        <f t="shared" si="0"/>
        <v>8.7</v>
      </c>
      <c r="N18" s="226">
        <v>4</v>
      </c>
      <c r="O18" s="225">
        <v>4</v>
      </c>
      <c r="P18" s="225">
        <v>4</v>
      </c>
      <c r="Q18" s="225">
        <v>4</v>
      </c>
      <c r="R18" s="225">
        <v>3</v>
      </c>
      <c r="S18" s="65"/>
      <c r="T18" s="302">
        <f t="shared" si="1"/>
        <v>8</v>
      </c>
      <c r="U18" s="302">
        <f t="shared" si="14"/>
        <v>11</v>
      </c>
      <c r="V18" s="303">
        <f t="shared" si="2"/>
        <v>19</v>
      </c>
      <c r="W18" s="315">
        <f t="shared" si="3"/>
        <v>0.5999999999999996</v>
      </c>
      <c r="X18" s="316">
        <f t="shared" si="4"/>
        <v>0</v>
      </c>
      <c r="Y18" s="317">
        <f t="shared" si="5"/>
        <v>0</v>
      </c>
      <c r="Z18" s="318">
        <f t="shared" si="6"/>
        <v>0</v>
      </c>
      <c r="AA18" s="319">
        <f t="shared" si="7"/>
        <v>0</v>
      </c>
      <c r="AB18" s="320">
        <f t="shared" si="8"/>
        <v>0</v>
      </c>
      <c r="AC18" s="323">
        <f t="shared" si="9"/>
        <v>8.7</v>
      </c>
      <c r="AD18" s="322">
        <f t="shared" si="10"/>
        <v>19</v>
      </c>
      <c r="AE18" s="61"/>
      <c r="AF18" s="61"/>
      <c r="AG18" s="61"/>
      <c r="AH18" s="62"/>
    </row>
    <row r="19" spans="1:34" ht="19.5" customHeight="1">
      <c r="A19" s="342">
        <f t="shared" si="11"/>
        <v>8</v>
      </c>
      <c r="B19" s="355" t="str">
        <f t="shared" si="12"/>
        <v>ARGENT</v>
      </c>
      <c r="C19" s="346">
        <f t="shared" si="13"/>
        <v>22</v>
      </c>
      <c r="D19" s="359" t="s">
        <v>170</v>
      </c>
      <c r="E19" s="66"/>
      <c r="F19" s="362" t="s">
        <v>171</v>
      </c>
      <c r="G19" s="226">
        <v>8</v>
      </c>
      <c r="H19" s="225">
        <v>3</v>
      </c>
      <c r="I19" s="309">
        <v>9</v>
      </c>
      <c r="J19" s="226">
        <v>7.8</v>
      </c>
      <c r="K19" s="225">
        <v>8.2</v>
      </c>
      <c r="L19" s="225"/>
      <c r="M19" s="303">
        <f t="shared" si="0"/>
        <v>8</v>
      </c>
      <c r="N19" s="226">
        <v>1</v>
      </c>
      <c r="O19" s="225">
        <v>2</v>
      </c>
      <c r="P19" s="225">
        <v>4</v>
      </c>
      <c r="Q19" s="225">
        <v>4</v>
      </c>
      <c r="R19" s="225">
        <v>3</v>
      </c>
      <c r="S19" s="65"/>
      <c r="T19" s="302">
        <f t="shared" si="1"/>
        <v>3</v>
      </c>
      <c r="U19" s="302">
        <f t="shared" si="14"/>
        <v>11</v>
      </c>
      <c r="V19" s="303">
        <f t="shared" si="2"/>
        <v>14</v>
      </c>
      <c r="W19" s="315">
        <f t="shared" si="3"/>
        <v>0</v>
      </c>
      <c r="X19" s="316">
        <f t="shared" si="4"/>
        <v>0</v>
      </c>
      <c r="Y19" s="317">
        <f t="shared" si="5"/>
        <v>0</v>
      </c>
      <c r="Z19" s="318">
        <f t="shared" si="6"/>
        <v>0</v>
      </c>
      <c r="AA19" s="319">
        <f t="shared" si="7"/>
        <v>0</v>
      </c>
      <c r="AB19" s="320">
        <f t="shared" si="8"/>
        <v>2</v>
      </c>
      <c r="AC19" s="323">
        <f t="shared" si="9"/>
        <v>8</v>
      </c>
      <c r="AD19" s="322">
        <f t="shared" si="10"/>
        <v>14</v>
      </c>
      <c r="AE19" s="61"/>
      <c r="AF19" s="61"/>
      <c r="AG19" s="61"/>
      <c r="AH19" s="62"/>
    </row>
    <row r="20" spans="1:34" ht="19.5" customHeight="1">
      <c r="A20" s="342">
        <f t="shared" si="11"/>
        <v>9</v>
      </c>
      <c r="B20" s="355" t="str">
        <f t="shared" si="12"/>
        <v>BRONZE</v>
      </c>
      <c r="C20" s="346">
        <f t="shared" si="13"/>
        <v>19.85</v>
      </c>
      <c r="D20" s="359" t="s">
        <v>172</v>
      </c>
      <c r="E20" s="66"/>
      <c r="F20" s="362" t="s">
        <v>173</v>
      </c>
      <c r="G20" s="226">
        <v>8</v>
      </c>
      <c r="H20" s="225">
        <v>4</v>
      </c>
      <c r="I20" s="309">
        <v>8</v>
      </c>
      <c r="J20" s="226">
        <v>7.7</v>
      </c>
      <c r="K20" s="225">
        <v>8</v>
      </c>
      <c r="L20" s="225"/>
      <c r="M20" s="303">
        <f t="shared" si="0"/>
        <v>7.85</v>
      </c>
      <c r="N20" s="226">
        <v>2</v>
      </c>
      <c r="O20" s="225">
        <v>2</v>
      </c>
      <c r="P20" s="225">
        <v>3</v>
      </c>
      <c r="Q20" s="225">
        <v>3</v>
      </c>
      <c r="R20" s="225">
        <v>2</v>
      </c>
      <c r="S20" s="65"/>
      <c r="T20" s="302">
        <f t="shared" si="1"/>
        <v>4</v>
      </c>
      <c r="U20" s="302">
        <f t="shared" si="14"/>
        <v>8</v>
      </c>
      <c r="V20" s="303">
        <f t="shared" si="2"/>
        <v>12</v>
      </c>
      <c r="W20" s="315">
        <f t="shared" si="3"/>
        <v>0</v>
      </c>
      <c r="X20" s="316">
        <f t="shared" si="4"/>
        <v>0</v>
      </c>
      <c r="Y20" s="317">
        <f t="shared" si="5"/>
        <v>0</v>
      </c>
      <c r="Z20" s="318">
        <f t="shared" si="6"/>
        <v>0</v>
      </c>
      <c r="AA20" s="319">
        <f t="shared" si="7"/>
        <v>0</v>
      </c>
      <c r="AB20" s="320">
        <f t="shared" si="8"/>
        <v>0</v>
      </c>
      <c r="AC20" s="323">
        <f t="shared" si="9"/>
        <v>7.85</v>
      </c>
      <c r="AD20" s="322">
        <f t="shared" si="10"/>
        <v>12</v>
      </c>
      <c r="AE20" s="61"/>
      <c r="AF20" s="61"/>
      <c r="AG20" s="61"/>
      <c r="AH20" s="62"/>
    </row>
    <row r="21" spans="1:34" ht="19.5" customHeight="1">
      <c r="A21" s="342">
        <f t="shared" si="11"/>
        <v>1</v>
      </c>
      <c r="B21" s="355" t="str">
        <f t="shared" si="12"/>
        <v>OR</v>
      </c>
      <c r="C21" s="346">
        <f t="shared" si="13"/>
        <v>31.05</v>
      </c>
      <c r="D21" s="359" t="s">
        <v>174</v>
      </c>
      <c r="E21" s="66"/>
      <c r="F21" s="362" t="s">
        <v>175</v>
      </c>
      <c r="G21" s="226">
        <v>9</v>
      </c>
      <c r="H21" s="225">
        <v>9</v>
      </c>
      <c r="I21" s="309">
        <v>13</v>
      </c>
      <c r="J21" s="226">
        <v>9.1</v>
      </c>
      <c r="K21" s="225">
        <v>9</v>
      </c>
      <c r="L21" s="225"/>
      <c r="M21" s="303">
        <f t="shared" si="0"/>
        <v>9.05</v>
      </c>
      <c r="N21" s="226">
        <v>5</v>
      </c>
      <c r="O21" s="225">
        <v>4</v>
      </c>
      <c r="P21" s="225">
        <v>4</v>
      </c>
      <c r="Q21" s="225">
        <v>4</v>
      </c>
      <c r="R21" s="225">
        <v>5</v>
      </c>
      <c r="S21" s="65"/>
      <c r="T21" s="302">
        <f t="shared" si="1"/>
        <v>9</v>
      </c>
      <c r="U21" s="302">
        <f t="shared" si="14"/>
        <v>13</v>
      </c>
      <c r="V21" s="303">
        <f t="shared" si="2"/>
        <v>22</v>
      </c>
      <c r="W21" s="315">
        <f t="shared" si="3"/>
        <v>0</v>
      </c>
      <c r="X21" s="316">
        <f t="shared" si="4"/>
        <v>0</v>
      </c>
      <c r="Y21" s="317">
        <f t="shared" si="5"/>
        <v>0</v>
      </c>
      <c r="Z21" s="318">
        <f t="shared" si="6"/>
        <v>0</v>
      </c>
      <c r="AA21" s="319">
        <f t="shared" si="7"/>
        <v>0</v>
      </c>
      <c r="AB21" s="320">
        <f t="shared" si="8"/>
        <v>0</v>
      </c>
      <c r="AC21" s="323">
        <f t="shared" si="9"/>
        <v>9.05</v>
      </c>
      <c r="AD21" s="322">
        <f t="shared" si="10"/>
        <v>22</v>
      </c>
      <c r="AE21" s="61"/>
      <c r="AF21" s="61"/>
      <c r="AG21" s="61"/>
      <c r="AH21" s="62"/>
    </row>
    <row r="22" spans="1:34" ht="19.5" customHeight="1">
      <c r="A22" s="343" t="str">
        <f t="shared" si="11"/>
        <v>/</v>
      </c>
      <c r="B22" s="355" t="str">
        <f t="shared" si="12"/>
        <v>--</v>
      </c>
      <c r="C22" s="346">
        <f t="shared" si="13"/>
        <v>0</v>
      </c>
      <c r="D22" s="125"/>
      <c r="E22" s="66"/>
      <c r="F22" s="68"/>
      <c r="G22" s="226"/>
      <c r="H22" s="225"/>
      <c r="I22" s="309"/>
      <c r="J22" s="226"/>
      <c r="K22" s="225"/>
      <c r="L22" s="225"/>
      <c r="M22" s="303">
        <f t="shared" si="0"/>
        <v>0</v>
      </c>
      <c r="N22" s="226"/>
      <c r="O22" s="225"/>
      <c r="P22" s="225"/>
      <c r="Q22" s="225"/>
      <c r="R22" s="225"/>
      <c r="S22" s="65"/>
      <c r="T22" s="302">
        <f t="shared" si="1"/>
        <v>0</v>
      </c>
      <c r="U22" s="302">
        <f t="shared" si="14"/>
        <v>0</v>
      </c>
      <c r="V22" s="303">
        <f t="shared" si="2"/>
        <v>0</v>
      </c>
      <c r="W22" s="315">
        <f t="shared" si="3"/>
        <v>0</v>
      </c>
      <c r="X22" s="316">
        <f t="shared" si="4"/>
        <v>0</v>
      </c>
      <c r="Y22" s="317">
        <f t="shared" si="5"/>
        <v>0</v>
      </c>
      <c r="Z22" s="318">
        <f t="shared" si="6"/>
        <v>0</v>
      </c>
      <c r="AA22" s="319">
        <f t="shared" si="7"/>
        <v>0</v>
      </c>
      <c r="AB22" s="320">
        <f t="shared" si="8"/>
        <v>0</v>
      </c>
      <c r="AC22" s="323">
        <f t="shared" si="9"/>
        <v>0</v>
      </c>
      <c r="AD22" s="322">
        <f t="shared" si="10"/>
        <v>0</v>
      </c>
      <c r="AE22" s="61"/>
      <c r="AF22" s="61"/>
      <c r="AG22" s="61"/>
      <c r="AH22" s="62"/>
    </row>
    <row r="23" spans="1:33" ht="19.5" customHeight="1">
      <c r="A23" s="343" t="str">
        <f t="shared" si="11"/>
        <v>/</v>
      </c>
      <c r="B23" s="355" t="str">
        <f t="shared" si="12"/>
        <v>--</v>
      </c>
      <c r="C23" s="346">
        <f t="shared" si="13"/>
        <v>0</v>
      </c>
      <c r="D23" s="125"/>
      <c r="E23" s="66"/>
      <c r="F23" s="68"/>
      <c r="G23" s="226"/>
      <c r="H23" s="225"/>
      <c r="I23" s="309"/>
      <c r="J23" s="226"/>
      <c r="K23" s="225"/>
      <c r="L23" s="225"/>
      <c r="M23" s="303">
        <f t="shared" si="0"/>
        <v>0</v>
      </c>
      <c r="N23" s="226"/>
      <c r="O23" s="225"/>
      <c r="P23" s="225"/>
      <c r="Q23" s="225"/>
      <c r="R23" s="225"/>
      <c r="S23" s="65"/>
      <c r="T23" s="302">
        <f t="shared" si="1"/>
        <v>0</v>
      </c>
      <c r="U23" s="302">
        <f t="shared" si="14"/>
        <v>0</v>
      </c>
      <c r="V23" s="303">
        <f t="shared" si="2"/>
        <v>0</v>
      </c>
      <c r="W23" s="315">
        <f t="shared" si="3"/>
        <v>0</v>
      </c>
      <c r="X23" s="316">
        <f t="shared" si="4"/>
        <v>0</v>
      </c>
      <c r="Y23" s="317">
        <f t="shared" si="5"/>
        <v>0</v>
      </c>
      <c r="Z23" s="318">
        <f t="shared" si="6"/>
        <v>0</v>
      </c>
      <c r="AA23" s="319">
        <f t="shared" si="7"/>
        <v>0</v>
      </c>
      <c r="AB23" s="320">
        <f t="shared" si="8"/>
        <v>0</v>
      </c>
      <c r="AC23" s="323">
        <f t="shared" si="9"/>
        <v>0</v>
      </c>
      <c r="AD23" s="322">
        <f t="shared" si="10"/>
        <v>0</v>
      </c>
      <c r="AE23" s="69"/>
      <c r="AF23" s="69"/>
      <c r="AG23" s="69"/>
    </row>
    <row r="24" spans="1:33" ht="19.5" customHeight="1">
      <c r="A24" s="343" t="str">
        <f t="shared" si="11"/>
        <v>/</v>
      </c>
      <c r="B24" s="355" t="str">
        <f t="shared" si="12"/>
        <v>--</v>
      </c>
      <c r="C24" s="346">
        <f t="shared" si="13"/>
        <v>0</v>
      </c>
      <c r="D24" s="125"/>
      <c r="E24" s="66"/>
      <c r="F24" s="68"/>
      <c r="G24" s="226"/>
      <c r="H24" s="225"/>
      <c r="I24" s="309"/>
      <c r="J24" s="226"/>
      <c r="K24" s="225"/>
      <c r="L24" s="225"/>
      <c r="M24" s="303">
        <f t="shared" si="0"/>
        <v>0</v>
      </c>
      <c r="N24" s="226"/>
      <c r="O24" s="225"/>
      <c r="P24" s="225"/>
      <c r="Q24" s="225"/>
      <c r="R24" s="225"/>
      <c r="S24" s="65"/>
      <c r="T24" s="302">
        <f t="shared" si="1"/>
        <v>0</v>
      </c>
      <c r="U24" s="302">
        <f t="shared" si="14"/>
        <v>0</v>
      </c>
      <c r="V24" s="303">
        <f t="shared" si="2"/>
        <v>0</v>
      </c>
      <c r="W24" s="315">
        <f t="shared" si="3"/>
        <v>0</v>
      </c>
      <c r="X24" s="316">
        <f t="shared" si="4"/>
        <v>0</v>
      </c>
      <c r="Y24" s="317">
        <f t="shared" si="5"/>
        <v>0</v>
      </c>
      <c r="Z24" s="318">
        <f t="shared" si="6"/>
        <v>0</v>
      </c>
      <c r="AA24" s="319">
        <f t="shared" si="7"/>
        <v>0</v>
      </c>
      <c r="AB24" s="320">
        <f t="shared" si="8"/>
        <v>0</v>
      </c>
      <c r="AC24" s="323">
        <f t="shared" si="9"/>
        <v>0</v>
      </c>
      <c r="AD24" s="322">
        <f t="shared" si="10"/>
        <v>0</v>
      </c>
      <c r="AE24" s="69"/>
      <c r="AF24" s="69"/>
      <c r="AG24" s="69"/>
    </row>
    <row r="25" spans="1:33" ht="19.5" customHeight="1">
      <c r="A25" s="343" t="str">
        <f t="shared" si="11"/>
        <v>/</v>
      </c>
      <c r="B25" s="355" t="str">
        <f t="shared" si="12"/>
        <v>--</v>
      </c>
      <c r="C25" s="346">
        <f t="shared" si="13"/>
        <v>0</v>
      </c>
      <c r="D25" s="125"/>
      <c r="E25" s="63"/>
      <c r="F25" s="70"/>
      <c r="G25" s="226"/>
      <c r="H25" s="225"/>
      <c r="I25" s="309"/>
      <c r="J25" s="226"/>
      <c r="K25" s="225"/>
      <c r="L25" s="225"/>
      <c r="M25" s="303">
        <f t="shared" si="0"/>
        <v>0</v>
      </c>
      <c r="N25" s="226"/>
      <c r="O25" s="225"/>
      <c r="P25" s="225"/>
      <c r="Q25" s="225"/>
      <c r="R25" s="225"/>
      <c r="S25" s="65"/>
      <c r="T25" s="302">
        <f t="shared" si="1"/>
        <v>0</v>
      </c>
      <c r="U25" s="302">
        <f t="shared" si="14"/>
        <v>0</v>
      </c>
      <c r="V25" s="303">
        <f t="shared" si="2"/>
        <v>0</v>
      </c>
      <c r="W25" s="315">
        <f t="shared" si="3"/>
        <v>0</v>
      </c>
      <c r="X25" s="316">
        <f t="shared" si="4"/>
        <v>0</v>
      </c>
      <c r="Y25" s="317">
        <f t="shared" si="5"/>
        <v>0</v>
      </c>
      <c r="Z25" s="318">
        <f t="shared" si="6"/>
        <v>0</v>
      </c>
      <c r="AA25" s="319">
        <f t="shared" si="7"/>
        <v>0</v>
      </c>
      <c r="AB25" s="320">
        <f t="shared" si="8"/>
        <v>0</v>
      </c>
      <c r="AC25" s="323">
        <f t="shared" si="9"/>
        <v>0</v>
      </c>
      <c r="AD25" s="322">
        <f t="shared" si="10"/>
        <v>0</v>
      </c>
      <c r="AE25" s="69"/>
      <c r="AF25" s="69"/>
      <c r="AG25" s="69"/>
    </row>
    <row r="26" spans="1:33" ht="19.5" customHeight="1">
      <c r="A26" s="343" t="str">
        <f t="shared" si="11"/>
        <v>/</v>
      </c>
      <c r="B26" s="355" t="str">
        <f t="shared" si="12"/>
        <v>--</v>
      </c>
      <c r="C26" s="346">
        <f t="shared" si="13"/>
        <v>0</v>
      </c>
      <c r="D26" s="125"/>
      <c r="E26" s="66"/>
      <c r="F26" s="68"/>
      <c r="G26" s="226"/>
      <c r="H26" s="225"/>
      <c r="I26" s="309"/>
      <c r="J26" s="226"/>
      <c r="K26" s="225"/>
      <c r="L26" s="225"/>
      <c r="M26" s="303">
        <f t="shared" si="0"/>
        <v>0</v>
      </c>
      <c r="N26" s="226"/>
      <c r="O26" s="225"/>
      <c r="P26" s="225"/>
      <c r="Q26" s="225"/>
      <c r="R26" s="225"/>
      <c r="S26" s="65"/>
      <c r="T26" s="302">
        <f t="shared" si="1"/>
        <v>0</v>
      </c>
      <c r="U26" s="302">
        <f t="shared" si="14"/>
        <v>0</v>
      </c>
      <c r="V26" s="303">
        <f t="shared" si="2"/>
        <v>0</v>
      </c>
      <c r="W26" s="315">
        <f t="shared" si="3"/>
        <v>0</v>
      </c>
      <c r="X26" s="316">
        <f t="shared" si="4"/>
        <v>0</v>
      </c>
      <c r="Y26" s="317">
        <f t="shared" si="5"/>
        <v>0</v>
      </c>
      <c r="Z26" s="318">
        <f t="shared" si="6"/>
        <v>0</v>
      </c>
      <c r="AA26" s="319">
        <f t="shared" si="7"/>
        <v>0</v>
      </c>
      <c r="AB26" s="320">
        <f t="shared" si="8"/>
        <v>0</v>
      </c>
      <c r="AC26" s="323">
        <f t="shared" si="9"/>
        <v>0</v>
      </c>
      <c r="AD26" s="322">
        <f t="shared" si="10"/>
        <v>0</v>
      </c>
      <c r="AE26" s="69"/>
      <c r="AF26" s="69"/>
      <c r="AG26" s="69"/>
    </row>
    <row r="27" spans="1:33" ht="19.5" customHeight="1">
      <c r="A27" s="343" t="str">
        <f t="shared" si="11"/>
        <v>/</v>
      </c>
      <c r="B27" s="355" t="str">
        <f t="shared" si="12"/>
        <v>--</v>
      </c>
      <c r="C27" s="346">
        <f t="shared" si="13"/>
        <v>0</v>
      </c>
      <c r="D27" s="125"/>
      <c r="E27" s="66"/>
      <c r="F27" s="68"/>
      <c r="G27" s="226"/>
      <c r="H27" s="225"/>
      <c r="I27" s="309"/>
      <c r="J27" s="226"/>
      <c r="K27" s="225"/>
      <c r="L27" s="225"/>
      <c r="M27" s="303">
        <f t="shared" si="0"/>
        <v>0</v>
      </c>
      <c r="N27" s="226"/>
      <c r="O27" s="225"/>
      <c r="P27" s="225"/>
      <c r="Q27" s="225"/>
      <c r="R27" s="225"/>
      <c r="S27" s="65"/>
      <c r="T27" s="302">
        <f t="shared" si="1"/>
        <v>0</v>
      </c>
      <c r="U27" s="302">
        <f t="shared" si="14"/>
        <v>0</v>
      </c>
      <c r="V27" s="303">
        <f t="shared" si="2"/>
        <v>0</v>
      </c>
      <c r="W27" s="315">
        <f t="shared" si="3"/>
        <v>0</v>
      </c>
      <c r="X27" s="316">
        <f t="shared" si="4"/>
        <v>0</v>
      </c>
      <c r="Y27" s="317">
        <f t="shared" si="5"/>
        <v>0</v>
      </c>
      <c r="Z27" s="318">
        <f t="shared" si="6"/>
        <v>0</v>
      </c>
      <c r="AA27" s="319">
        <f t="shared" si="7"/>
        <v>0</v>
      </c>
      <c r="AB27" s="320">
        <f t="shared" si="8"/>
        <v>0</v>
      </c>
      <c r="AC27" s="323">
        <f t="shared" si="9"/>
        <v>0</v>
      </c>
      <c r="AD27" s="322">
        <f t="shared" si="10"/>
        <v>0</v>
      </c>
      <c r="AE27" s="69"/>
      <c r="AF27" s="69"/>
      <c r="AG27" s="69"/>
    </row>
    <row r="28" spans="1:34" ht="19.5" customHeight="1">
      <c r="A28" s="342" t="str">
        <f t="shared" si="11"/>
        <v>/</v>
      </c>
      <c r="B28" s="355" t="str">
        <f t="shared" si="12"/>
        <v>--</v>
      </c>
      <c r="C28" s="346">
        <f t="shared" si="13"/>
        <v>0</v>
      </c>
      <c r="D28" s="125"/>
      <c r="E28" s="66"/>
      <c r="F28" s="67"/>
      <c r="G28" s="226"/>
      <c r="H28" s="225"/>
      <c r="I28" s="309"/>
      <c r="J28" s="226"/>
      <c r="K28" s="225"/>
      <c r="L28" s="225"/>
      <c r="M28" s="303">
        <f t="shared" si="0"/>
        <v>0</v>
      </c>
      <c r="N28" s="226"/>
      <c r="O28" s="225"/>
      <c r="P28" s="225"/>
      <c r="Q28" s="225"/>
      <c r="R28" s="225"/>
      <c r="S28" s="65"/>
      <c r="T28" s="302">
        <f t="shared" si="1"/>
        <v>0</v>
      </c>
      <c r="U28" s="302">
        <f t="shared" si="14"/>
        <v>0</v>
      </c>
      <c r="V28" s="303">
        <f t="shared" si="2"/>
        <v>0</v>
      </c>
      <c r="W28" s="315">
        <f t="shared" si="3"/>
        <v>0</v>
      </c>
      <c r="X28" s="316">
        <f t="shared" si="4"/>
        <v>0</v>
      </c>
      <c r="Y28" s="317">
        <f t="shared" si="5"/>
        <v>0</v>
      </c>
      <c r="Z28" s="318">
        <f t="shared" si="6"/>
        <v>0</v>
      </c>
      <c r="AA28" s="319">
        <f t="shared" si="7"/>
        <v>0</v>
      </c>
      <c r="AB28" s="320">
        <f t="shared" si="8"/>
        <v>0</v>
      </c>
      <c r="AC28" s="323">
        <f t="shared" si="9"/>
        <v>0</v>
      </c>
      <c r="AD28" s="322">
        <f t="shared" si="10"/>
        <v>0</v>
      </c>
      <c r="AE28" s="61"/>
      <c r="AF28" s="61"/>
      <c r="AG28" s="61"/>
      <c r="AH28" s="62"/>
    </row>
    <row r="29" spans="1:34" ht="19.5" customHeight="1">
      <c r="A29" s="342" t="str">
        <f t="shared" si="11"/>
        <v>/</v>
      </c>
      <c r="B29" s="355" t="str">
        <f t="shared" si="12"/>
        <v>--</v>
      </c>
      <c r="C29" s="346">
        <f t="shared" si="13"/>
        <v>0</v>
      </c>
      <c r="D29" s="125"/>
      <c r="E29" s="66"/>
      <c r="F29" s="67"/>
      <c r="G29" s="226"/>
      <c r="H29" s="225"/>
      <c r="I29" s="309"/>
      <c r="J29" s="226"/>
      <c r="K29" s="225"/>
      <c r="L29" s="225"/>
      <c r="M29" s="303">
        <f t="shared" si="0"/>
        <v>0</v>
      </c>
      <c r="N29" s="226"/>
      <c r="O29" s="225"/>
      <c r="P29" s="225"/>
      <c r="Q29" s="225"/>
      <c r="R29" s="225"/>
      <c r="S29" s="65"/>
      <c r="T29" s="302">
        <f t="shared" si="1"/>
        <v>0</v>
      </c>
      <c r="U29" s="302">
        <f t="shared" si="14"/>
        <v>0</v>
      </c>
      <c r="V29" s="303">
        <f t="shared" si="2"/>
        <v>0</v>
      </c>
      <c r="W29" s="315">
        <f t="shared" si="3"/>
        <v>0</v>
      </c>
      <c r="X29" s="316">
        <f t="shared" si="4"/>
        <v>0</v>
      </c>
      <c r="Y29" s="317">
        <f t="shared" si="5"/>
        <v>0</v>
      </c>
      <c r="Z29" s="318">
        <f t="shared" si="6"/>
        <v>0</v>
      </c>
      <c r="AA29" s="319">
        <f t="shared" si="7"/>
        <v>0</v>
      </c>
      <c r="AB29" s="320">
        <f t="shared" si="8"/>
        <v>0</v>
      </c>
      <c r="AC29" s="323">
        <f t="shared" si="9"/>
        <v>0</v>
      </c>
      <c r="AD29" s="322">
        <f t="shared" si="10"/>
        <v>0</v>
      </c>
      <c r="AE29" s="61"/>
      <c r="AF29" s="61"/>
      <c r="AG29" s="61"/>
      <c r="AH29" s="62"/>
    </row>
    <row r="30" spans="1:34" ht="19.5" customHeight="1">
      <c r="A30" s="342" t="str">
        <f t="shared" si="11"/>
        <v>/</v>
      </c>
      <c r="B30" s="355" t="str">
        <f t="shared" si="12"/>
        <v>--</v>
      </c>
      <c r="C30" s="346">
        <f t="shared" si="13"/>
        <v>0</v>
      </c>
      <c r="D30" s="125"/>
      <c r="E30" s="66"/>
      <c r="F30" s="67"/>
      <c r="G30" s="226"/>
      <c r="H30" s="225"/>
      <c r="I30" s="309"/>
      <c r="J30" s="226"/>
      <c r="K30" s="225"/>
      <c r="L30" s="225"/>
      <c r="M30" s="303">
        <f t="shared" si="0"/>
        <v>0</v>
      </c>
      <c r="N30" s="226"/>
      <c r="O30" s="225"/>
      <c r="P30" s="225"/>
      <c r="Q30" s="225"/>
      <c r="R30" s="225"/>
      <c r="S30" s="65"/>
      <c r="T30" s="302">
        <f t="shared" si="1"/>
        <v>0</v>
      </c>
      <c r="U30" s="302">
        <f t="shared" si="14"/>
        <v>0</v>
      </c>
      <c r="V30" s="303">
        <f t="shared" si="2"/>
        <v>0</v>
      </c>
      <c r="W30" s="315">
        <f t="shared" si="3"/>
        <v>0</v>
      </c>
      <c r="X30" s="316">
        <f t="shared" si="4"/>
        <v>0</v>
      </c>
      <c r="Y30" s="317">
        <f t="shared" si="5"/>
        <v>0</v>
      </c>
      <c r="Z30" s="318">
        <f t="shared" si="6"/>
        <v>0</v>
      </c>
      <c r="AA30" s="319">
        <f t="shared" si="7"/>
        <v>0</v>
      </c>
      <c r="AB30" s="320">
        <f t="shared" si="8"/>
        <v>0</v>
      </c>
      <c r="AC30" s="323">
        <f t="shared" si="9"/>
        <v>0</v>
      </c>
      <c r="AD30" s="322">
        <f t="shared" si="10"/>
        <v>0</v>
      </c>
      <c r="AE30" s="61"/>
      <c r="AF30" s="61"/>
      <c r="AG30" s="61"/>
      <c r="AH30" s="62"/>
    </row>
    <row r="31" spans="1:34" ht="19.5" customHeight="1">
      <c r="A31" s="342" t="str">
        <f t="shared" si="11"/>
        <v>/</v>
      </c>
      <c r="B31" s="355" t="str">
        <f t="shared" si="12"/>
        <v>--</v>
      </c>
      <c r="C31" s="346">
        <f t="shared" si="13"/>
        <v>0</v>
      </c>
      <c r="D31" s="125"/>
      <c r="E31" s="66"/>
      <c r="F31" s="67"/>
      <c r="G31" s="226"/>
      <c r="H31" s="225"/>
      <c r="I31" s="309"/>
      <c r="J31" s="226"/>
      <c r="K31" s="225"/>
      <c r="L31" s="225"/>
      <c r="M31" s="303">
        <f t="shared" si="0"/>
        <v>0</v>
      </c>
      <c r="N31" s="226"/>
      <c r="O31" s="225"/>
      <c r="P31" s="225"/>
      <c r="Q31" s="225"/>
      <c r="R31" s="225"/>
      <c r="S31" s="65"/>
      <c r="T31" s="302">
        <f t="shared" si="1"/>
        <v>0</v>
      </c>
      <c r="U31" s="302">
        <f t="shared" si="14"/>
        <v>0</v>
      </c>
      <c r="V31" s="303">
        <f t="shared" si="2"/>
        <v>0</v>
      </c>
      <c r="W31" s="315">
        <f t="shared" si="3"/>
        <v>0</v>
      </c>
      <c r="X31" s="316">
        <f t="shared" si="4"/>
        <v>0</v>
      </c>
      <c r="Y31" s="317">
        <f t="shared" si="5"/>
        <v>0</v>
      </c>
      <c r="Z31" s="318">
        <f t="shared" si="6"/>
        <v>0</v>
      </c>
      <c r="AA31" s="319">
        <f t="shared" si="7"/>
        <v>0</v>
      </c>
      <c r="AB31" s="320">
        <f t="shared" si="8"/>
        <v>0</v>
      </c>
      <c r="AC31" s="323">
        <f t="shared" si="9"/>
        <v>0</v>
      </c>
      <c r="AD31" s="322">
        <f t="shared" si="10"/>
        <v>0</v>
      </c>
      <c r="AE31" s="61"/>
      <c r="AF31" s="61"/>
      <c r="AG31" s="61"/>
      <c r="AH31" s="62"/>
    </row>
    <row r="32" spans="1:34" ht="19.5" customHeight="1">
      <c r="A32" s="343" t="str">
        <f t="shared" si="11"/>
        <v>/</v>
      </c>
      <c r="B32" s="355" t="str">
        <f t="shared" si="12"/>
        <v>--</v>
      </c>
      <c r="C32" s="346">
        <f t="shared" si="13"/>
        <v>0</v>
      </c>
      <c r="D32" s="125"/>
      <c r="E32" s="66"/>
      <c r="F32" s="68"/>
      <c r="G32" s="226"/>
      <c r="H32" s="225"/>
      <c r="I32" s="309"/>
      <c r="J32" s="226"/>
      <c r="K32" s="225"/>
      <c r="L32" s="225"/>
      <c r="M32" s="303">
        <f t="shared" si="0"/>
        <v>0</v>
      </c>
      <c r="N32" s="226"/>
      <c r="O32" s="225"/>
      <c r="P32" s="225"/>
      <c r="Q32" s="225"/>
      <c r="R32" s="225"/>
      <c r="S32" s="65"/>
      <c r="T32" s="302">
        <f t="shared" si="1"/>
        <v>0</v>
      </c>
      <c r="U32" s="302">
        <f t="shared" si="14"/>
        <v>0</v>
      </c>
      <c r="V32" s="303">
        <f t="shared" si="2"/>
        <v>0</v>
      </c>
      <c r="W32" s="315">
        <f t="shared" si="3"/>
        <v>0</v>
      </c>
      <c r="X32" s="316">
        <f t="shared" si="4"/>
        <v>0</v>
      </c>
      <c r="Y32" s="317">
        <f t="shared" si="5"/>
        <v>0</v>
      </c>
      <c r="Z32" s="318">
        <f t="shared" si="6"/>
        <v>0</v>
      </c>
      <c r="AA32" s="319">
        <f t="shared" si="7"/>
        <v>0</v>
      </c>
      <c r="AB32" s="320">
        <f t="shared" si="8"/>
        <v>0</v>
      </c>
      <c r="AC32" s="323">
        <f t="shared" si="9"/>
        <v>0</v>
      </c>
      <c r="AD32" s="322">
        <f t="shared" si="10"/>
        <v>0</v>
      </c>
      <c r="AE32" s="61"/>
      <c r="AF32" s="61"/>
      <c r="AG32" s="61"/>
      <c r="AH32" s="62"/>
    </row>
    <row r="33" spans="1:33" ht="19.5" customHeight="1">
      <c r="A33" s="343" t="str">
        <f t="shared" si="11"/>
        <v>/</v>
      </c>
      <c r="B33" s="355" t="str">
        <f t="shared" si="12"/>
        <v>--</v>
      </c>
      <c r="C33" s="346">
        <f t="shared" si="13"/>
        <v>0</v>
      </c>
      <c r="D33" s="125"/>
      <c r="E33" s="66"/>
      <c r="F33" s="68"/>
      <c r="G33" s="226"/>
      <c r="H33" s="225"/>
      <c r="I33" s="309"/>
      <c r="J33" s="226"/>
      <c r="K33" s="225"/>
      <c r="L33" s="225"/>
      <c r="M33" s="303">
        <f t="shared" si="0"/>
        <v>0</v>
      </c>
      <c r="N33" s="226"/>
      <c r="O33" s="225"/>
      <c r="P33" s="225"/>
      <c r="Q33" s="225"/>
      <c r="R33" s="225"/>
      <c r="S33" s="65"/>
      <c r="T33" s="302">
        <f t="shared" si="1"/>
        <v>0</v>
      </c>
      <c r="U33" s="302">
        <f t="shared" si="14"/>
        <v>0</v>
      </c>
      <c r="V33" s="303">
        <f t="shared" si="2"/>
        <v>0</v>
      </c>
      <c r="W33" s="315">
        <f t="shared" si="3"/>
        <v>0</v>
      </c>
      <c r="X33" s="316">
        <f t="shared" si="4"/>
        <v>0</v>
      </c>
      <c r="Y33" s="317">
        <f t="shared" si="5"/>
        <v>0</v>
      </c>
      <c r="Z33" s="318">
        <f t="shared" si="6"/>
        <v>0</v>
      </c>
      <c r="AA33" s="319">
        <f t="shared" si="7"/>
        <v>0</v>
      </c>
      <c r="AB33" s="320">
        <f t="shared" si="8"/>
        <v>0</v>
      </c>
      <c r="AC33" s="323">
        <f t="shared" si="9"/>
        <v>0</v>
      </c>
      <c r="AD33" s="322">
        <f t="shared" si="10"/>
        <v>0</v>
      </c>
      <c r="AE33" s="69"/>
      <c r="AF33" s="69"/>
      <c r="AG33" s="69"/>
    </row>
    <row r="34" spans="1:33" ht="19.5" customHeight="1">
      <c r="A34" s="343" t="str">
        <f t="shared" si="11"/>
        <v>/</v>
      </c>
      <c r="B34" s="355" t="str">
        <f t="shared" si="12"/>
        <v>--</v>
      </c>
      <c r="C34" s="346">
        <f t="shared" si="13"/>
        <v>0</v>
      </c>
      <c r="D34" s="125"/>
      <c r="E34" s="66"/>
      <c r="F34" s="68"/>
      <c r="G34" s="226"/>
      <c r="H34" s="225"/>
      <c r="I34" s="309"/>
      <c r="J34" s="226"/>
      <c r="K34" s="225"/>
      <c r="L34" s="225"/>
      <c r="M34" s="303">
        <f t="shared" si="0"/>
        <v>0</v>
      </c>
      <c r="N34" s="226"/>
      <c r="O34" s="225"/>
      <c r="P34" s="225"/>
      <c r="Q34" s="225"/>
      <c r="R34" s="225"/>
      <c r="S34" s="65"/>
      <c r="T34" s="302">
        <f t="shared" si="1"/>
        <v>0</v>
      </c>
      <c r="U34" s="302">
        <f t="shared" si="14"/>
        <v>0</v>
      </c>
      <c r="V34" s="303">
        <f t="shared" si="2"/>
        <v>0</v>
      </c>
      <c r="W34" s="315">
        <f t="shared" si="3"/>
        <v>0</v>
      </c>
      <c r="X34" s="316">
        <f t="shared" si="4"/>
        <v>0</v>
      </c>
      <c r="Y34" s="317">
        <f t="shared" si="5"/>
        <v>0</v>
      </c>
      <c r="Z34" s="318">
        <f t="shared" si="6"/>
        <v>0</v>
      </c>
      <c r="AA34" s="319">
        <f t="shared" si="7"/>
        <v>0</v>
      </c>
      <c r="AB34" s="320">
        <f t="shared" si="8"/>
        <v>0</v>
      </c>
      <c r="AC34" s="323">
        <f t="shared" si="9"/>
        <v>0</v>
      </c>
      <c r="AD34" s="322">
        <f t="shared" si="10"/>
        <v>0</v>
      </c>
      <c r="AE34" s="69"/>
      <c r="AF34" s="69"/>
      <c r="AG34" s="69"/>
    </row>
    <row r="35" spans="1:33" ht="19.5" customHeight="1">
      <c r="A35" s="343" t="str">
        <f t="shared" si="11"/>
        <v>/</v>
      </c>
      <c r="B35" s="355" t="str">
        <f t="shared" si="12"/>
        <v>--</v>
      </c>
      <c r="C35" s="346">
        <f t="shared" si="13"/>
        <v>0</v>
      </c>
      <c r="D35" s="125"/>
      <c r="E35" s="63"/>
      <c r="F35" s="70"/>
      <c r="G35" s="226"/>
      <c r="H35" s="225"/>
      <c r="I35" s="309"/>
      <c r="J35" s="226"/>
      <c r="K35" s="225"/>
      <c r="L35" s="225"/>
      <c r="M35" s="303">
        <f t="shared" si="0"/>
        <v>0</v>
      </c>
      <c r="N35" s="226"/>
      <c r="O35" s="225"/>
      <c r="P35" s="225"/>
      <c r="Q35" s="225"/>
      <c r="R35" s="225"/>
      <c r="S35" s="65"/>
      <c r="T35" s="302">
        <f t="shared" si="1"/>
        <v>0</v>
      </c>
      <c r="U35" s="302">
        <f t="shared" si="14"/>
        <v>0</v>
      </c>
      <c r="V35" s="303">
        <f t="shared" si="2"/>
        <v>0</v>
      </c>
      <c r="W35" s="315">
        <f t="shared" si="3"/>
        <v>0</v>
      </c>
      <c r="X35" s="316">
        <f t="shared" si="4"/>
        <v>0</v>
      </c>
      <c r="Y35" s="317">
        <f t="shared" si="5"/>
        <v>0</v>
      </c>
      <c r="Z35" s="318">
        <f t="shared" si="6"/>
        <v>0</v>
      </c>
      <c r="AA35" s="319">
        <f t="shared" si="7"/>
        <v>0</v>
      </c>
      <c r="AB35" s="320">
        <f t="shared" si="8"/>
        <v>0</v>
      </c>
      <c r="AC35" s="323">
        <f t="shared" si="9"/>
        <v>0</v>
      </c>
      <c r="AD35" s="322">
        <f t="shared" si="10"/>
        <v>0</v>
      </c>
      <c r="AE35" s="69"/>
      <c r="AF35" s="69"/>
      <c r="AG35" s="69"/>
    </row>
    <row r="36" spans="1:33" ht="19.5" customHeight="1">
      <c r="A36" s="343" t="str">
        <f t="shared" si="11"/>
        <v>/</v>
      </c>
      <c r="B36" s="355" t="str">
        <f t="shared" si="12"/>
        <v>--</v>
      </c>
      <c r="C36" s="346">
        <f t="shared" si="13"/>
        <v>0</v>
      </c>
      <c r="D36" s="125"/>
      <c r="E36" s="66"/>
      <c r="F36" s="68"/>
      <c r="G36" s="226"/>
      <c r="H36" s="225"/>
      <c r="I36" s="309"/>
      <c r="J36" s="226"/>
      <c r="K36" s="225"/>
      <c r="L36" s="225"/>
      <c r="M36" s="303">
        <f t="shared" si="0"/>
        <v>0</v>
      </c>
      <c r="N36" s="226"/>
      <c r="O36" s="225"/>
      <c r="P36" s="225"/>
      <c r="Q36" s="225"/>
      <c r="R36" s="225"/>
      <c r="S36" s="65"/>
      <c r="T36" s="302">
        <f t="shared" si="1"/>
        <v>0</v>
      </c>
      <c r="U36" s="302">
        <f t="shared" si="14"/>
        <v>0</v>
      </c>
      <c r="V36" s="303">
        <f t="shared" si="2"/>
        <v>0</v>
      </c>
      <c r="W36" s="315">
        <f t="shared" si="3"/>
        <v>0</v>
      </c>
      <c r="X36" s="316">
        <f t="shared" si="4"/>
        <v>0</v>
      </c>
      <c r="Y36" s="317">
        <f t="shared" si="5"/>
        <v>0</v>
      </c>
      <c r="Z36" s="318">
        <f t="shared" si="6"/>
        <v>0</v>
      </c>
      <c r="AA36" s="319">
        <f t="shared" si="7"/>
        <v>0</v>
      </c>
      <c r="AB36" s="320">
        <f t="shared" si="8"/>
        <v>0</v>
      </c>
      <c r="AC36" s="323">
        <f t="shared" si="9"/>
        <v>0</v>
      </c>
      <c r="AD36" s="322">
        <f t="shared" si="10"/>
        <v>0</v>
      </c>
      <c r="AE36" s="69"/>
      <c r="AF36" s="69"/>
      <c r="AG36" s="69"/>
    </row>
    <row r="37" spans="1:33" ht="19.5" customHeight="1">
      <c r="A37" s="343" t="str">
        <f t="shared" si="11"/>
        <v>/</v>
      </c>
      <c r="B37" s="355" t="str">
        <f t="shared" si="12"/>
        <v>--</v>
      </c>
      <c r="C37" s="346">
        <f t="shared" si="13"/>
        <v>0</v>
      </c>
      <c r="D37" s="125"/>
      <c r="E37" s="66"/>
      <c r="F37" s="68"/>
      <c r="G37" s="226"/>
      <c r="H37" s="225"/>
      <c r="I37" s="309"/>
      <c r="J37" s="226"/>
      <c r="K37" s="225"/>
      <c r="L37" s="225"/>
      <c r="M37" s="303">
        <f t="shared" si="0"/>
        <v>0</v>
      </c>
      <c r="N37" s="226"/>
      <c r="O37" s="225"/>
      <c r="P37" s="225"/>
      <c r="Q37" s="225"/>
      <c r="R37" s="225"/>
      <c r="S37" s="65"/>
      <c r="T37" s="302">
        <f t="shared" si="1"/>
        <v>0</v>
      </c>
      <c r="U37" s="302">
        <f t="shared" si="14"/>
        <v>0</v>
      </c>
      <c r="V37" s="303">
        <f t="shared" si="2"/>
        <v>0</v>
      </c>
      <c r="W37" s="315">
        <f t="shared" si="3"/>
        <v>0</v>
      </c>
      <c r="X37" s="316">
        <f t="shared" si="4"/>
        <v>0</v>
      </c>
      <c r="Y37" s="317">
        <f t="shared" si="5"/>
        <v>0</v>
      </c>
      <c r="Z37" s="318">
        <f t="shared" si="6"/>
        <v>0</v>
      </c>
      <c r="AA37" s="319">
        <f t="shared" si="7"/>
        <v>0</v>
      </c>
      <c r="AB37" s="320">
        <f t="shared" si="8"/>
        <v>0</v>
      </c>
      <c r="AC37" s="323">
        <f t="shared" si="9"/>
        <v>0</v>
      </c>
      <c r="AD37" s="322">
        <f t="shared" si="10"/>
        <v>0</v>
      </c>
      <c r="AE37" s="69"/>
      <c r="AF37" s="69"/>
      <c r="AG37" s="69"/>
    </row>
    <row r="38" spans="1:30" ht="19.5" customHeight="1">
      <c r="A38" s="343" t="str">
        <f t="shared" si="11"/>
        <v>/</v>
      </c>
      <c r="B38" s="355" t="str">
        <f t="shared" si="12"/>
        <v>--</v>
      </c>
      <c r="C38" s="346">
        <f t="shared" si="13"/>
        <v>0</v>
      </c>
      <c r="D38" s="125"/>
      <c r="E38" s="66"/>
      <c r="F38" s="68"/>
      <c r="G38" s="226"/>
      <c r="H38" s="225"/>
      <c r="I38" s="309"/>
      <c r="J38" s="226"/>
      <c r="K38" s="225"/>
      <c r="L38" s="225"/>
      <c r="M38" s="303">
        <f t="shared" si="0"/>
        <v>0</v>
      </c>
      <c r="N38" s="226"/>
      <c r="O38" s="225"/>
      <c r="P38" s="225"/>
      <c r="Q38" s="225"/>
      <c r="R38" s="225"/>
      <c r="S38" s="65"/>
      <c r="T38" s="302">
        <f t="shared" si="1"/>
        <v>0</v>
      </c>
      <c r="U38" s="302">
        <f t="shared" si="14"/>
        <v>0</v>
      </c>
      <c r="V38" s="303">
        <f t="shared" si="2"/>
        <v>0</v>
      </c>
      <c r="W38" s="315">
        <f t="shared" si="3"/>
        <v>0</v>
      </c>
      <c r="X38" s="316">
        <f t="shared" si="4"/>
        <v>0</v>
      </c>
      <c r="Y38" s="317">
        <f t="shared" si="5"/>
        <v>0</v>
      </c>
      <c r="Z38" s="318">
        <f t="shared" si="6"/>
        <v>0</v>
      </c>
      <c r="AA38" s="319">
        <f t="shared" si="7"/>
        <v>0</v>
      </c>
      <c r="AB38" s="320">
        <f t="shared" si="8"/>
        <v>0</v>
      </c>
      <c r="AC38" s="323">
        <f t="shared" si="9"/>
        <v>0</v>
      </c>
      <c r="AD38" s="322">
        <f t="shared" si="10"/>
        <v>0</v>
      </c>
    </row>
    <row r="39" spans="1:30" ht="19.5" customHeight="1">
      <c r="A39" s="343" t="str">
        <f t="shared" si="11"/>
        <v>/</v>
      </c>
      <c r="B39" s="355" t="str">
        <f t="shared" si="12"/>
        <v>--</v>
      </c>
      <c r="C39" s="346">
        <f t="shared" si="13"/>
        <v>0</v>
      </c>
      <c r="D39" s="125"/>
      <c r="E39" s="66"/>
      <c r="F39" s="68"/>
      <c r="G39" s="226"/>
      <c r="H39" s="225"/>
      <c r="I39" s="309"/>
      <c r="J39" s="226"/>
      <c r="K39" s="225"/>
      <c r="L39" s="225"/>
      <c r="M39" s="303">
        <f t="shared" si="0"/>
        <v>0</v>
      </c>
      <c r="N39" s="226"/>
      <c r="O39" s="225"/>
      <c r="P39" s="225"/>
      <c r="Q39" s="225"/>
      <c r="R39" s="225"/>
      <c r="S39" s="65"/>
      <c r="T39" s="302">
        <f t="shared" si="1"/>
        <v>0</v>
      </c>
      <c r="U39" s="302">
        <f t="shared" si="14"/>
        <v>0</v>
      </c>
      <c r="V39" s="303">
        <f t="shared" si="2"/>
        <v>0</v>
      </c>
      <c r="W39" s="315">
        <f t="shared" si="3"/>
        <v>0</v>
      </c>
      <c r="X39" s="316">
        <f t="shared" si="4"/>
        <v>0</v>
      </c>
      <c r="Y39" s="317">
        <f t="shared" si="5"/>
        <v>0</v>
      </c>
      <c r="Z39" s="318">
        <f t="shared" si="6"/>
        <v>0</v>
      </c>
      <c r="AA39" s="319">
        <f t="shared" si="7"/>
        <v>0</v>
      </c>
      <c r="AB39" s="320">
        <f t="shared" si="8"/>
        <v>0</v>
      </c>
      <c r="AC39" s="323">
        <f t="shared" si="9"/>
        <v>0</v>
      </c>
      <c r="AD39" s="322">
        <f t="shared" si="10"/>
        <v>0</v>
      </c>
    </row>
    <row r="40" spans="1:30" ht="19.5" customHeight="1">
      <c r="A40" s="343" t="str">
        <f t="shared" si="11"/>
        <v>/</v>
      </c>
      <c r="B40" s="355" t="str">
        <f t="shared" si="12"/>
        <v>--</v>
      </c>
      <c r="C40" s="346">
        <f>IF(ISBLANK(E40),(M40+V40),"Forfait")</f>
        <v>0</v>
      </c>
      <c r="D40" s="347"/>
      <c r="E40" s="348"/>
      <c r="F40" s="349"/>
      <c r="G40" s="350"/>
      <c r="H40" s="351"/>
      <c r="I40" s="352"/>
      <c r="J40" s="350"/>
      <c r="K40" s="351"/>
      <c r="L40" s="351"/>
      <c r="M40" s="303">
        <f t="shared" si="0"/>
        <v>0</v>
      </c>
      <c r="N40" s="350"/>
      <c r="O40" s="351"/>
      <c r="P40" s="351"/>
      <c r="Q40" s="351"/>
      <c r="R40" s="351"/>
      <c r="S40" s="353"/>
      <c r="T40" s="302">
        <f>N40+O40</f>
        <v>0</v>
      </c>
      <c r="U40" s="302">
        <f>+P40+Q40+R40</f>
        <v>0</v>
      </c>
      <c r="V40" s="303">
        <f>SUM(T40+U40)-S40</f>
        <v>0</v>
      </c>
      <c r="W40" s="315">
        <f>IF(ABS(J40-K40)&gt;W$11+0.001,ABS(J40-K40),0)</f>
        <v>0</v>
      </c>
      <c r="X40" s="316">
        <f>IF(ABS(G40-AC40)&gt;X$11+0.001,ABS(G40-AC40),0)</f>
        <v>0</v>
      </c>
      <c r="Y40" s="317">
        <f>IF(ABS(N40-O40)&gt;Y$11+0.001,ABS(N40-O40),0)</f>
        <v>0</v>
      </c>
      <c r="Z40" s="318">
        <f>IF(ABS(H40-T40)&gt;Z$11+0.001,ABS(H40-T40),0)</f>
        <v>0</v>
      </c>
      <c r="AA40" s="319">
        <f>IF(ABS(P40-R40)&gt;AA$11+0.001,ABS(P40-R40),0)</f>
        <v>0</v>
      </c>
      <c r="AB40" s="320">
        <f>IF(ABS(I40-U40)&gt;AB$11+0.001,ABS(I40-U40),0)</f>
        <v>0</v>
      </c>
      <c r="AC40" s="323">
        <f t="shared" si="9"/>
        <v>0</v>
      </c>
      <c r="AD40" s="322">
        <f>ROUND(((T40+U40)-$S40),2)</f>
        <v>0</v>
      </c>
    </row>
    <row r="41" spans="1:30" ht="19.5" customHeight="1" thickBot="1">
      <c r="A41" s="344" t="str">
        <f t="shared" si="11"/>
        <v>/</v>
      </c>
      <c r="B41" s="356" t="str">
        <f t="shared" si="12"/>
        <v>--</v>
      </c>
      <c r="C41" s="346">
        <f t="shared" si="13"/>
        <v>0</v>
      </c>
      <c r="D41" s="341"/>
      <c r="E41" s="71"/>
      <c r="F41" s="72"/>
      <c r="G41" s="228"/>
      <c r="H41" s="227"/>
      <c r="I41" s="310"/>
      <c r="J41" s="228"/>
      <c r="K41" s="227"/>
      <c r="L41" s="227"/>
      <c r="M41" s="305">
        <f t="shared" si="0"/>
        <v>0</v>
      </c>
      <c r="N41" s="228"/>
      <c r="O41" s="227"/>
      <c r="P41" s="227"/>
      <c r="Q41" s="227"/>
      <c r="R41" s="227"/>
      <c r="S41" s="73"/>
      <c r="T41" s="304">
        <f t="shared" si="1"/>
        <v>0</v>
      </c>
      <c r="U41" s="304">
        <f t="shared" si="14"/>
        <v>0</v>
      </c>
      <c r="V41" s="305">
        <f t="shared" si="2"/>
        <v>0</v>
      </c>
      <c r="W41" s="315">
        <f>IF(ABS(J41-K41)&gt;W$11+0.001,ABS(J41-K41),0)</f>
        <v>0</v>
      </c>
      <c r="X41" s="316">
        <f>IF(ABS(G41-AC41)&gt;X$11+0.001,ABS(G41-AC41),0)</f>
        <v>0</v>
      </c>
      <c r="Y41" s="317">
        <f>IF(ABS(N41-O41)&gt;Y$11+0.001,ABS(N41-O41),0)</f>
        <v>0</v>
      </c>
      <c r="Z41" s="318">
        <f>IF(ABS(H41-T41)&gt;Z$11+0.001,ABS(H41-T41),0)</f>
        <v>0</v>
      </c>
      <c r="AA41" s="319">
        <f>IF(ABS(P41-R41)&gt;AA$11+0.001,ABS(P41-R41),0)</f>
        <v>0</v>
      </c>
      <c r="AB41" s="320">
        <f>IF(ABS(I41-U41)&gt;AB$11+0.001,ABS(I41-U41),0)</f>
        <v>0</v>
      </c>
      <c r="AC41" s="323">
        <f t="shared" si="9"/>
        <v>0</v>
      </c>
      <c r="AD41" s="322">
        <f>ROUND(((T41+U41)-$S41),2)</f>
        <v>0</v>
      </c>
    </row>
    <row r="42" spans="1:30" ht="15.75">
      <c r="A42" s="74"/>
      <c r="B42" s="74"/>
      <c r="C42" s="75">
        <v>0</v>
      </c>
      <c r="D42" s="75">
        <v>0</v>
      </c>
      <c r="E42" s="75">
        <v>0</v>
      </c>
      <c r="F42" s="75">
        <v>0</v>
      </c>
      <c r="G42" s="76"/>
      <c r="H42" s="76"/>
      <c r="I42" s="76"/>
      <c r="J42" s="76"/>
      <c r="K42" s="76"/>
      <c r="L42" s="76"/>
      <c r="M42" s="77"/>
      <c r="N42" s="76"/>
      <c r="O42" s="76"/>
      <c r="P42" s="76"/>
      <c r="Q42" s="76"/>
      <c r="R42" s="76"/>
      <c r="S42" s="74"/>
      <c r="T42" s="76"/>
      <c r="U42" s="76"/>
      <c r="V42" s="78"/>
      <c r="W42" s="78"/>
      <c r="X42" s="78"/>
      <c r="Y42" s="78"/>
      <c r="Z42" s="78"/>
      <c r="AA42" s="78"/>
      <c r="AB42" s="78"/>
      <c r="AC42" s="78"/>
      <c r="AD42" s="78"/>
    </row>
    <row r="43" ht="15.75">
      <c r="C43" s="2">
        <v>0</v>
      </c>
    </row>
    <row r="44" spans="1:6" ht="15">
      <c r="A44" s="221" t="s">
        <v>110</v>
      </c>
      <c r="B44" s="220"/>
      <c r="C44" s="220"/>
      <c r="D44" s="16"/>
      <c r="E44" s="121"/>
      <c r="F44" s="16"/>
    </row>
    <row r="45" spans="1:6" ht="15">
      <c r="A45" s="221" t="s">
        <v>111</v>
      </c>
      <c r="B45" s="220"/>
      <c r="C45" s="220"/>
      <c r="D45" s="16"/>
      <c r="E45" s="121"/>
      <c r="F45" s="16"/>
    </row>
    <row r="46" spans="1:6" ht="15">
      <c r="A46" s="221" t="s">
        <v>112</v>
      </c>
      <c r="B46" s="220"/>
      <c r="C46" s="220"/>
      <c r="D46" s="16"/>
      <c r="E46" s="121"/>
      <c r="F46" s="16"/>
    </row>
    <row r="48" ht="15.75">
      <c r="F48" s="222" t="s">
        <v>99</v>
      </c>
    </row>
    <row r="49" ht="15.75">
      <c r="F49" s="223" t="s">
        <v>100</v>
      </c>
    </row>
    <row r="50" ht="15.75">
      <c r="F50" s="224" t="s">
        <v>101</v>
      </c>
    </row>
  </sheetData>
  <sheetProtection selectLockedCells="1" selectUnlockedCells="1"/>
  <mergeCells count="31">
    <mergeCell ref="AD9:AD11"/>
    <mergeCell ref="A10:A12"/>
    <mergeCell ref="C10:C12"/>
    <mergeCell ref="D10:D12"/>
    <mergeCell ref="E10:E12"/>
    <mergeCell ref="F10:F12"/>
    <mergeCell ref="AA10:AB10"/>
    <mergeCell ref="N11:O11"/>
    <mergeCell ref="B10:B12"/>
    <mergeCell ref="Y10:Z10"/>
    <mergeCell ref="G9:V9"/>
    <mergeCell ref="W9:X10"/>
    <mergeCell ref="Y9:AB9"/>
    <mergeCell ref="AC9:AC11"/>
    <mergeCell ref="P11:R11"/>
    <mergeCell ref="S11:S12"/>
    <mergeCell ref="T11:V11"/>
    <mergeCell ref="G10:I11"/>
    <mergeCell ref="J10:M11"/>
    <mergeCell ref="N10:V10"/>
    <mergeCell ref="F1:V1"/>
    <mergeCell ref="W1:AB1"/>
    <mergeCell ref="G2:V2"/>
    <mergeCell ref="G4:K4"/>
    <mergeCell ref="L4:M4"/>
    <mergeCell ref="N4:V4"/>
    <mergeCell ref="W4:AB4"/>
    <mergeCell ref="A6:C6"/>
    <mergeCell ref="W6:AB6"/>
    <mergeCell ref="W7:AB7"/>
    <mergeCell ref="AC7:AD7"/>
  </mergeCells>
  <conditionalFormatting sqref="B13:B41">
    <cfRule type="cellIs" priority="1" dxfId="8" operator="equal" stopIfTrue="1">
      <formula>$F$48</formula>
    </cfRule>
    <cfRule type="cellIs" priority="2" dxfId="9" operator="equal" stopIfTrue="1">
      <formula>$F$49</formula>
    </cfRule>
    <cfRule type="cellIs" priority="3" dxfId="10" operator="equal" stopIfTrue="1">
      <formula>$F$50</formula>
    </cfRule>
  </conditionalFormatting>
  <printOptions horizontalCentered="1"/>
  <pageMargins left="0.1968503937007874" right="0.1968503937007874" top="0.1968503937007874" bottom="0.2362204724409449" header="0.5118110236220472" footer="0.15748031496062992"/>
  <pageSetup horizontalDpi="600" verticalDpi="600" orientation="landscape" paperSize="9" scale="50" r:id="rId2"/>
  <headerFooter alignWithMargins="0">
    <oddFooter>&amp;C&amp;P/&amp;N&amp;R&amp;D</oddFooter>
  </headerFooter>
  <ignoredErrors>
    <ignoredError sqref="A13:A41 C13 M13 S13:AD13 E13 C14:C41 D22:D41 E18:E41 L15:M15 E14 E16 F22:F41 L14:M14 S14:AD14 L19:M19 L16:M16 S16:AD16 L17:M17 S17:AD17 L18:M18 S18:AD18 G22:AD41 L20:M20 S20:AD20 S19:AD19 S15:AD15 L21:M21 S21:AD21" emptyCellReferenc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1:BR47"/>
  <sheetViews>
    <sheetView showZeros="0" zoomScalePageLayoutView="0" workbookViewId="0" topLeftCell="A7">
      <pane ySplit="6" topLeftCell="BM13" activePane="bottomLeft" state="frozen"/>
      <selection pane="topLeft" activeCell="A7" sqref="A7"/>
      <selection pane="bottomLeft" activeCell="H22" sqref="H22"/>
    </sheetView>
  </sheetViews>
  <sheetFormatPr defaultColWidth="11.421875" defaultRowHeight="12.75"/>
  <cols>
    <col min="1" max="1" width="9.421875" style="1" customWidth="1"/>
    <col min="2" max="2" width="10.421875" style="1" bestFit="1" customWidth="1"/>
    <col min="3" max="5" width="9.7109375" style="2" customWidth="1"/>
    <col min="6" max="6" width="12.7109375" style="3" customWidth="1"/>
    <col min="7" max="7" width="11.28125" style="3" customWidth="1"/>
    <col min="8" max="9" width="16.28125" style="3" customWidth="1"/>
    <col min="10" max="10" width="16.28125" style="4" customWidth="1"/>
    <col min="11" max="14" width="6.28125" style="5" customWidth="1"/>
    <col min="15" max="15" width="6.28125" style="1" customWidth="1"/>
    <col min="16" max="16" width="6.28125" style="5" customWidth="1"/>
    <col min="17" max="18" width="7.421875" style="5" customWidth="1"/>
    <col min="19" max="19" width="6.140625" style="5" customWidth="1"/>
    <col min="20" max="20" width="5.28125" style="5" customWidth="1"/>
    <col min="21" max="21" width="7.421875" style="5" customWidth="1"/>
    <col min="22" max="22" width="7.140625" style="6" customWidth="1"/>
    <col min="23" max="23" width="5.57421875" style="5" customWidth="1"/>
    <col min="24" max="24" width="5.421875" style="5" customWidth="1"/>
    <col min="25" max="25" width="6.8515625" style="1" customWidth="1"/>
    <col min="26" max="26" width="7.421875" style="7" customWidth="1"/>
    <col min="27" max="27" width="8.00390625" style="7" customWidth="1"/>
    <col min="28" max="28" width="9.28125" style="7" customWidth="1"/>
    <col min="29" max="30" width="10.57421875" style="5" customWidth="1"/>
    <col min="31" max="31" width="10.7109375" style="8" customWidth="1"/>
    <col min="32" max="32" width="10.7109375" style="5" customWidth="1"/>
    <col min="33" max="34" width="10.57421875" style="5" customWidth="1"/>
    <col min="35" max="16384" width="11.421875" style="5" customWidth="1"/>
  </cols>
  <sheetData>
    <row r="1" spans="1:37" s="12" customFormat="1" ht="30" customHeight="1">
      <c r="A1" s="9"/>
      <c r="B1" s="9"/>
      <c r="C1" s="9"/>
      <c r="D1" s="9"/>
      <c r="E1" s="9"/>
      <c r="F1" s="9"/>
      <c r="G1" s="9"/>
      <c r="H1" s="9"/>
      <c r="I1" s="9"/>
      <c r="J1" s="448" t="s">
        <v>42</v>
      </c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219"/>
      <c r="AB1" s="219"/>
      <c r="AC1" s="10"/>
      <c r="AD1" s="10"/>
      <c r="AE1" s="393"/>
      <c r="AF1" s="393"/>
      <c r="AG1" s="393"/>
      <c r="AH1" s="393"/>
      <c r="AI1" s="11"/>
      <c r="AJ1" s="11"/>
      <c r="AK1" s="11"/>
    </row>
    <row r="2" spans="1:37" ht="19.5">
      <c r="A2" s="13"/>
      <c r="B2" s="13"/>
      <c r="C2" s="13"/>
      <c r="D2" s="13"/>
      <c r="E2" s="13"/>
      <c r="F2" s="13"/>
      <c r="G2" s="13"/>
      <c r="H2" s="13"/>
      <c r="I2" s="13"/>
      <c r="J2" s="14" t="s">
        <v>1</v>
      </c>
      <c r="K2" s="15"/>
      <c r="L2" s="474" t="s">
        <v>2</v>
      </c>
      <c r="M2" s="475"/>
      <c r="N2" s="475"/>
      <c r="O2" s="475"/>
      <c r="P2" s="475"/>
      <c r="Q2" s="475"/>
      <c r="R2" s="475"/>
      <c r="S2" s="475"/>
      <c r="T2" s="475"/>
      <c r="U2" s="475"/>
      <c r="V2" s="476"/>
      <c r="AA2" s="15"/>
      <c r="AB2" s="15"/>
      <c r="AI2" s="16"/>
      <c r="AJ2" s="16"/>
      <c r="AK2" s="16"/>
    </row>
    <row r="3" spans="1:37" ht="10.5" customHeight="1">
      <c r="A3" s="13"/>
      <c r="B3" s="13"/>
      <c r="C3" s="13"/>
      <c r="D3" s="13"/>
      <c r="E3" s="13"/>
      <c r="F3" s="13"/>
      <c r="G3" s="13"/>
      <c r="H3" s="13"/>
      <c r="I3" s="13"/>
      <c r="J3" s="14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I3" s="16"/>
      <c r="AJ3" s="16"/>
      <c r="AK3" s="16"/>
    </row>
    <row r="4" spans="1:37" ht="19.5">
      <c r="A4" s="18"/>
      <c r="B4" s="18"/>
      <c r="C4" s="18"/>
      <c r="D4" s="18"/>
      <c r="E4" s="18"/>
      <c r="F4" s="18"/>
      <c r="G4" s="18"/>
      <c r="H4" s="18"/>
      <c r="I4" s="18"/>
      <c r="J4" s="19" t="s">
        <v>3</v>
      </c>
      <c r="K4" s="20"/>
      <c r="L4" s="395" t="s">
        <v>4</v>
      </c>
      <c r="M4" s="449"/>
      <c r="N4" s="449"/>
      <c r="O4" s="449"/>
      <c r="P4" s="450"/>
      <c r="Q4" s="396" t="s">
        <v>5</v>
      </c>
      <c r="R4" s="396"/>
      <c r="S4" s="397">
        <v>41357</v>
      </c>
      <c r="T4" s="397"/>
      <c r="U4" s="397"/>
      <c r="V4" s="397"/>
      <c r="AA4" s="20"/>
      <c r="AB4" s="20"/>
      <c r="AC4" s="20"/>
      <c r="AD4" s="20"/>
      <c r="AE4" s="386"/>
      <c r="AF4" s="386"/>
      <c r="AG4" s="386"/>
      <c r="AH4" s="386"/>
      <c r="AI4" s="16"/>
      <c r="AJ4" s="16"/>
      <c r="AK4" s="16"/>
    </row>
    <row r="5" spans="3:28" ht="31.5" customHeight="1">
      <c r="C5" s="21"/>
      <c r="D5" s="21"/>
      <c r="E5" s="21"/>
      <c r="J5" s="24"/>
      <c r="K5" s="24"/>
      <c r="L5" s="25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5"/>
      <c r="Y5" s="26"/>
      <c r="Z5" s="27"/>
      <c r="AA5" s="27"/>
      <c r="AB5" s="27"/>
    </row>
    <row r="6" spans="1:70" ht="21" thickBot="1">
      <c r="A6" s="433" t="s">
        <v>6</v>
      </c>
      <c r="B6" s="433"/>
      <c r="C6" s="433"/>
      <c r="D6" s="91"/>
      <c r="E6" s="91"/>
      <c r="G6" s="459" t="s">
        <v>45</v>
      </c>
      <c r="H6" s="459"/>
      <c r="I6" s="459"/>
      <c r="J6" s="459"/>
      <c r="K6" s="31"/>
      <c r="L6" s="31"/>
      <c r="M6" s="31"/>
      <c r="N6" s="31"/>
      <c r="O6" s="148" t="s">
        <v>63</v>
      </c>
      <c r="P6" s="148"/>
      <c r="Q6" s="148"/>
      <c r="R6" s="148"/>
      <c r="S6" s="148"/>
      <c r="T6" s="148"/>
      <c r="U6" s="31"/>
      <c r="V6" s="31"/>
      <c r="W6" s="31"/>
      <c r="X6" s="31"/>
      <c r="Y6" s="31"/>
      <c r="Z6" s="31"/>
      <c r="AA6" s="31"/>
      <c r="AB6" s="31"/>
      <c r="AC6" s="31"/>
      <c r="AD6" s="31"/>
      <c r="AE6" s="412" t="s">
        <v>8</v>
      </c>
      <c r="AF6" s="412"/>
      <c r="AG6" s="412"/>
      <c r="AH6" s="412"/>
      <c r="AL6" s="32" t="s">
        <v>9</v>
      </c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</row>
    <row r="7" spans="1:70" ht="21.75" thickBot="1" thickTop="1">
      <c r="A7" s="91"/>
      <c r="B7" s="91"/>
      <c r="C7" s="91"/>
      <c r="D7" s="91"/>
      <c r="E7" s="91"/>
      <c r="G7" s="301"/>
      <c r="H7" s="301"/>
      <c r="I7" s="301"/>
      <c r="J7" s="301"/>
      <c r="K7" s="31"/>
      <c r="L7" s="31"/>
      <c r="M7" s="31"/>
      <c r="N7" s="31"/>
      <c r="O7" s="149" t="s">
        <v>64</v>
      </c>
      <c r="P7" s="150"/>
      <c r="Q7" s="150"/>
      <c r="R7" s="150"/>
      <c r="S7" s="150"/>
      <c r="T7" s="150"/>
      <c r="U7" s="31"/>
      <c r="V7" s="31"/>
      <c r="W7" s="31"/>
      <c r="X7" s="31"/>
      <c r="Y7" s="31"/>
      <c r="Z7" s="31"/>
      <c r="AA7" s="31"/>
      <c r="AB7" s="31"/>
      <c r="AC7" s="31"/>
      <c r="AD7" s="31"/>
      <c r="AE7" s="142"/>
      <c r="AF7" s="142"/>
      <c r="AG7" s="142"/>
      <c r="AH7" s="14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</row>
    <row r="8" spans="1:70" ht="11.25" customHeight="1" thickBot="1" thickTop="1">
      <c r="A8" s="33"/>
      <c r="B8" s="33"/>
      <c r="C8" s="21"/>
      <c r="D8" s="21"/>
      <c r="E8" s="21"/>
      <c r="G8" s="34"/>
      <c r="H8" s="34"/>
      <c r="I8" s="34"/>
      <c r="J8" s="5"/>
      <c r="L8" s="35"/>
      <c r="M8" s="36"/>
      <c r="N8" s="36"/>
      <c r="O8" s="36"/>
      <c r="V8" s="5"/>
      <c r="X8" s="35"/>
      <c r="Y8" s="36"/>
      <c r="Z8" s="8"/>
      <c r="AA8" s="8"/>
      <c r="AB8" s="8"/>
      <c r="AC8" s="470" t="s">
        <v>46</v>
      </c>
      <c r="AD8" s="470"/>
      <c r="AE8" s="471" t="s">
        <v>47</v>
      </c>
      <c r="AF8" s="471"/>
      <c r="AG8" s="471"/>
      <c r="AH8" s="471"/>
      <c r="AI8" s="477" t="s">
        <v>10</v>
      </c>
      <c r="AJ8" s="477"/>
      <c r="AK8" s="477"/>
      <c r="AL8" s="37">
        <v>1</v>
      </c>
      <c r="AM8" s="37">
        <v>2</v>
      </c>
      <c r="AN8" s="37">
        <v>3</v>
      </c>
      <c r="AO8" s="37">
        <v>4</v>
      </c>
      <c r="AP8" s="37">
        <v>5</v>
      </c>
      <c r="AQ8" s="37">
        <v>6</v>
      </c>
      <c r="AR8" s="37">
        <v>7</v>
      </c>
      <c r="AS8" s="37">
        <v>8</v>
      </c>
      <c r="AT8" s="37">
        <v>9</v>
      </c>
      <c r="AU8" s="37">
        <v>10</v>
      </c>
      <c r="AV8" s="37">
        <v>11</v>
      </c>
      <c r="AW8" s="37">
        <v>12</v>
      </c>
      <c r="AX8" s="37">
        <v>13</v>
      </c>
      <c r="AY8" s="37">
        <v>14</v>
      </c>
      <c r="AZ8" s="37">
        <v>15</v>
      </c>
      <c r="BA8" s="37">
        <v>16</v>
      </c>
      <c r="BB8" s="37">
        <v>17</v>
      </c>
      <c r="BC8" s="37">
        <v>18</v>
      </c>
      <c r="BD8" s="37">
        <v>19</v>
      </c>
      <c r="BE8" s="37">
        <v>20</v>
      </c>
      <c r="BF8" s="37">
        <v>21</v>
      </c>
      <c r="BG8" s="37">
        <v>22</v>
      </c>
      <c r="BH8" s="37">
        <v>23</v>
      </c>
      <c r="BI8" s="37">
        <v>24</v>
      </c>
      <c r="BJ8" s="37">
        <v>25</v>
      </c>
      <c r="BK8" s="37">
        <v>26</v>
      </c>
      <c r="BL8" s="37">
        <v>27</v>
      </c>
      <c r="BM8" s="37">
        <v>28</v>
      </c>
      <c r="BN8" s="37">
        <v>29</v>
      </c>
      <c r="BO8" s="37">
        <v>30</v>
      </c>
      <c r="BP8" s="37">
        <v>31</v>
      </c>
      <c r="BQ8" s="37">
        <v>32</v>
      </c>
      <c r="BR8" s="37">
        <v>33</v>
      </c>
    </row>
    <row r="9" spans="1:70" s="4" customFormat="1" ht="17.25" thickBot="1" thickTop="1">
      <c r="A9" s="38"/>
      <c r="B9" s="38"/>
      <c r="C9" s="39"/>
      <c r="D9" s="39"/>
      <c r="E9" s="39"/>
      <c r="F9" s="40"/>
      <c r="G9" s="40"/>
      <c r="H9" s="40"/>
      <c r="I9" s="40"/>
      <c r="J9" s="40"/>
      <c r="K9" s="484" t="s">
        <v>46</v>
      </c>
      <c r="L9" s="484"/>
      <c r="M9" s="484"/>
      <c r="N9" s="484"/>
      <c r="O9" s="484"/>
      <c r="P9" s="484"/>
      <c r="Q9" s="421" t="s">
        <v>106</v>
      </c>
      <c r="R9" s="421"/>
      <c r="S9" s="421"/>
      <c r="T9" s="421"/>
      <c r="U9" s="421"/>
      <c r="V9" s="421"/>
      <c r="W9" s="421"/>
      <c r="X9" s="421"/>
      <c r="Y9" s="421"/>
      <c r="Z9" s="421"/>
      <c r="AA9" s="238"/>
      <c r="AB9" s="238"/>
      <c r="AC9" s="480" t="s">
        <v>14</v>
      </c>
      <c r="AD9" s="480"/>
      <c r="AE9" s="469" t="s">
        <v>13</v>
      </c>
      <c r="AF9" s="469"/>
      <c r="AG9" s="472" t="s">
        <v>118</v>
      </c>
      <c r="AH9" s="472"/>
      <c r="AI9" s="473" t="s">
        <v>48</v>
      </c>
      <c r="AJ9" s="417" t="s">
        <v>34</v>
      </c>
      <c r="AK9" s="420" t="s">
        <v>35</v>
      </c>
      <c r="AL9" s="37">
        <f>LARGE($C$13:$C$40,1)</f>
        <v>31.2</v>
      </c>
      <c r="AM9" s="37">
        <f>LARGE($C$13:$C$39,2)</f>
        <v>30.1</v>
      </c>
      <c r="AN9" s="37">
        <f>LARGE($C$13:$C$40,3)</f>
        <v>30.05</v>
      </c>
      <c r="AO9" s="37">
        <f>LARGE($C$13:$C$40,4)</f>
        <v>29.9</v>
      </c>
      <c r="AP9" s="37">
        <f>LARGE($C$13:$C$40,5)</f>
        <v>29.35</v>
      </c>
      <c r="AQ9" s="37">
        <f>LARGE($C$13:$C$40,6)</f>
        <v>28</v>
      </c>
      <c r="AR9" s="37">
        <f>LARGE($C$13:$C$40,7)</f>
        <v>27.95</v>
      </c>
      <c r="AS9" s="37">
        <f>LARGE($C$13:$C$40,8)</f>
        <v>27.75</v>
      </c>
      <c r="AT9" s="37">
        <f>LARGE($C$13:$C$40,9)</f>
        <v>27.2</v>
      </c>
      <c r="AU9" s="37">
        <f>LARGE($C$13:$C$40,10)</f>
        <v>27</v>
      </c>
      <c r="AV9" s="37">
        <f>LARGE($C$13:$C$40,11)</f>
        <v>26.85</v>
      </c>
      <c r="AW9" s="37">
        <f>LARGE($C$13:$C$40,12)</f>
        <v>26.85</v>
      </c>
      <c r="AX9" s="37">
        <f>LARGE($C$13:$C$40,13)</f>
        <v>26.85</v>
      </c>
      <c r="AY9" s="37">
        <f>LARGE($C$13:$C$40,14)</f>
        <v>26.75</v>
      </c>
      <c r="AZ9" s="37">
        <f>LARGE($C$13:$C$40,15)</f>
        <v>26.7</v>
      </c>
      <c r="BA9" s="37">
        <f>LARGE($C$13:$C$40,16)</f>
        <v>26.15</v>
      </c>
      <c r="BB9" s="37">
        <f>LARGE($C$13:$C$40,17)</f>
        <v>25.9</v>
      </c>
      <c r="BC9" s="37">
        <f>LARGE($C$13:$C$40,18)</f>
        <v>24.9</v>
      </c>
      <c r="BD9" s="37">
        <f>LARGE($C$13:$C$40,19)</f>
        <v>24.6</v>
      </c>
      <c r="BE9" s="37">
        <f>LARGE($C$13:$C$40,20)</f>
        <v>24.4</v>
      </c>
      <c r="BF9" s="37">
        <f>LARGE($C$13:$C$40,21)</f>
        <v>23.7</v>
      </c>
      <c r="BG9" s="37">
        <f>LARGE($C$13:$C$40,22)</f>
        <v>23.4</v>
      </c>
      <c r="BH9" s="37">
        <f>LARGE($C$13:$C$40,23)</f>
        <v>22.95</v>
      </c>
      <c r="BI9" s="37">
        <f>LARGE($C$13:$C$40,24)</f>
        <v>21.3</v>
      </c>
      <c r="BJ9" s="37">
        <f>LARGE($C$13:$C$40,25)</f>
        <v>20.8</v>
      </c>
      <c r="BK9" s="37">
        <f>LARGE($C$13:$C$40,26)</f>
        <v>20.6</v>
      </c>
      <c r="BL9" s="37">
        <f>LARGE($C$13:$C$40,27)</f>
        <v>17.25</v>
      </c>
      <c r="BM9" s="37">
        <f>LARGE($C$13:$C$40,28)</f>
        <v>0</v>
      </c>
      <c r="BN9" s="37" t="e">
        <f>LARGE($C$13:$C$40,29)</f>
        <v>#NUM!</v>
      </c>
      <c r="BO9" s="37" t="e">
        <f>LARGE($C$13:$C$40,30)</f>
        <v>#NUM!</v>
      </c>
      <c r="BP9" s="37" t="e">
        <f>LARGE($C$13:$C$40,31)</f>
        <v>#NUM!</v>
      </c>
      <c r="BQ9" s="37" t="e">
        <f>LARGE($C$13:$C$40,32)</f>
        <v>#NUM!</v>
      </c>
      <c r="BR9" s="37" t="e">
        <f>LARGE($C$13:$C$40,33)</f>
        <v>#NUM!</v>
      </c>
    </row>
    <row r="10" spans="1:70" s="4" customFormat="1" ht="12.75" customHeight="1" thickBot="1" thickTop="1">
      <c r="A10" s="374" t="s">
        <v>121</v>
      </c>
      <c r="B10" s="370" t="s">
        <v>98</v>
      </c>
      <c r="C10" s="408" t="s">
        <v>72</v>
      </c>
      <c r="D10" s="408" t="s">
        <v>115</v>
      </c>
      <c r="E10" s="408" t="s">
        <v>114</v>
      </c>
      <c r="F10" s="374" t="s">
        <v>124</v>
      </c>
      <c r="G10" s="370" t="s">
        <v>71</v>
      </c>
      <c r="H10" s="374" t="s">
        <v>40</v>
      </c>
      <c r="I10" s="374" t="s">
        <v>41</v>
      </c>
      <c r="J10" s="374" t="s">
        <v>21</v>
      </c>
      <c r="K10" s="485" t="s">
        <v>18</v>
      </c>
      <c r="L10" s="485"/>
      <c r="M10" s="485"/>
      <c r="N10" s="485"/>
      <c r="O10" s="485"/>
      <c r="P10" s="485"/>
      <c r="Q10" s="405" t="s">
        <v>16</v>
      </c>
      <c r="R10" s="405"/>
      <c r="S10" s="427" t="s">
        <v>77</v>
      </c>
      <c r="T10" s="428"/>
      <c r="U10" s="428"/>
      <c r="V10" s="429"/>
      <c r="W10" s="377" t="s">
        <v>18</v>
      </c>
      <c r="X10" s="378"/>
      <c r="Y10" s="378"/>
      <c r="Z10" s="378"/>
      <c r="AA10" s="379"/>
      <c r="AB10" s="230"/>
      <c r="AC10" s="480"/>
      <c r="AD10" s="480"/>
      <c r="AE10" s="469"/>
      <c r="AF10" s="469"/>
      <c r="AG10" s="472"/>
      <c r="AH10" s="472"/>
      <c r="AI10" s="473"/>
      <c r="AJ10" s="417"/>
      <c r="AK10" s="420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</row>
    <row r="11" spans="1:70" s="4" customFormat="1" ht="25.5" thickBot="1" thickTop="1">
      <c r="A11" s="375"/>
      <c r="B11" s="371"/>
      <c r="C11" s="409"/>
      <c r="D11" s="409"/>
      <c r="E11" s="409"/>
      <c r="F11" s="375"/>
      <c r="G11" s="371"/>
      <c r="H11" s="375"/>
      <c r="I11" s="375"/>
      <c r="J11" s="375"/>
      <c r="K11" s="403"/>
      <c r="L11" s="403"/>
      <c r="M11" s="403"/>
      <c r="N11" s="403"/>
      <c r="O11" s="403"/>
      <c r="P11" s="403"/>
      <c r="Q11" s="402"/>
      <c r="R11" s="402"/>
      <c r="S11" s="481"/>
      <c r="T11" s="482"/>
      <c r="U11" s="482"/>
      <c r="V11" s="483"/>
      <c r="W11" s="478" t="s">
        <v>22</v>
      </c>
      <c r="X11" s="479"/>
      <c r="Y11" s="254" t="s">
        <v>73</v>
      </c>
      <c r="Z11" s="255"/>
      <c r="AA11" s="256"/>
      <c r="AB11" s="174"/>
      <c r="AC11" s="41">
        <v>1</v>
      </c>
      <c r="AD11" s="42">
        <v>0.5</v>
      </c>
      <c r="AE11" s="87">
        <v>0.5</v>
      </c>
      <c r="AF11" s="44">
        <v>0.5</v>
      </c>
      <c r="AG11" s="41">
        <v>1</v>
      </c>
      <c r="AH11" s="88">
        <v>0.5</v>
      </c>
      <c r="AI11" s="473"/>
      <c r="AJ11" s="417"/>
      <c r="AK11" s="420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</row>
    <row r="12" spans="1:70" s="4" customFormat="1" ht="35.25" customHeight="1" thickBot="1">
      <c r="A12" s="369"/>
      <c r="B12" s="372"/>
      <c r="C12" s="410"/>
      <c r="D12" s="410"/>
      <c r="E12" s="410"/>
      <c r="F12" s="369"/>
      <c r="G12" s="372"/>
      <c r="H12" s="369"/>
      <c r="I12" s="369"/>
      <c r="J12" s="369"/>
      <c r="K12" s="250" t="s">
        <v>16</v>
      </c>
      <c r="L12" s="251" t="s">
        <v>102</v>
      </c>
      <c r="M12" s="251" t="s">
        <v>103</v>
      </c>
      <c r="N12" s="251" t="s">
        <v>104</v>
      </c>
      <c r="O12" s="252" t="s">
        <v>24</v>
      </c>
      <c r="P12" s="253" t="s">
        <v>105</v>
      </c>
      <c r="Q12" s="253" t="s">
        <v>116</v>
      </c>
      <c r="R12" s="253" t="s">
        <v>117</v>
      </c>
      <c r="S12" s="251" t="s">
        <v>61</v>
      </c>
      <c r="T12" s="251" t="s">
        <v>62</v>
      </c>
      <c r="U12" s="251" t="s">
        <v>24</v>
      </c>
      <c r="V12" s="253" t="s">
        <v>127</v>
      </c>
      <c r="W12" s="251" t="s">
        <v>128</v>
      </c>
      <c r="X12" s="251" t="s">
        <v>75</v>
      </c>
      <c r="Y12" s="251" t="s">
        <v>76</v>
      </c>
      <c r="Z12" s="251" t="s">
        <v>24</v>
      </c>
      <c r="AA12" s="253" t="s">
        <v>80</v>
      </c>
      <c r="AB12" s="253" t="s">
        <v>78</v>
      </c>
      <c r="AC12" s="89" t="s">
        <v>27</v>
      </c>
      <c r="AD12" s="58" t="s">
        <v>28</v>
      </c>
      <c r="AE12" s="89" t="s">
        <v>27</v>
      </c>
      <c r="AF12" s="55" t="s">
        <v>28</v>
      </c>
      <c r="AG12" s="56" t="s">
        <v>27</v>
      </c>
      <c r="AH12" s="55" t="s">
        <v>28</v>
      </c>
      <c r="AI12" s="90" t="s">
        <v>26</v>
      </c>
      <c r="AJ12" s="59" t="s">
        <v>26</v>
      </c>
      <c r="AK12" s="60" t="s">
        <v>26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</row>
    <row r="13" spans="1:41" s="16" customFormat="1" ht="19.5" customHeight="1" thickTop="1">
      <c r="A13" s="233">
        <f aca="true" t="shared" si="0" ref="A13:A39">IF(ISBLANK(F13),"/",IF(ISBLANK(G13),MATCH(C13,AL$9:BR$9,0),"-"))</f>
        <v>18</v>
      </c>
      <c r="B13" s="233" t="str">
        <f>IF(C13&gt;=28.5,$F$45,IF(C13&lt;=0,"--",IF(C13&gt;=21.5,$F$46,IF(C13&lt;=21.4,$F$47))))</f>
        <v>ARGENT</v>
      </c>
      <c r="C13" s="234">
        <f>IF(ISBLANK(G13),(D13+E13),"Forfait")</f>
        <v>24.9</v>
      </c>
      <c r="D13" s="234">
        <f>+P13</f>
        <v>11</v>
      </c>
      <c r="E13" s="234">
        <f>+AB13</f>
        <v>13.9</v>
      </c>
      <c r="F13" s="363" t="s">
        <v>317</v>
      </c>
      <c r="G13" s="96"/>
      <c r="H13" s="325" t="s">
        <v>318</v>
      </c>
      <c r="I13" s="325" t="s">
        <v>319</v>
      </c>
      <c r="J13" s="97"/>
      <c r="K13" s="237"/>
      <c r="L13" s="101">
        <v>3</v>
      </c>
      <c r="M13" s="101">
        <v>4</v>
      </c>
      <c r="N13" s="101">
        <v>4</v>
      </c>
      <c r="O13" s="101"/>
      <c r="P13" s="257">
        <f>+(L13+M13+N13)-O13</f>
        <v>11</v>
      </c>
      <c r="Q13" s="237"/>
      <c r="R13" s="260"/>
      <c r="S13" s="237">
        <v>3.9</v>
      </c>
      <c r="T13" s="101">
        <v>3.9</v>
      </c>
      <c r="U13" s="101"/>
      <c r="V13" s="240">
        <f>SUM((SUM(S13:T13)/2)-U13)</f>
        <v>3.9</v>
      </c>
      <c r="W13" s="237">
        <v>5</v>
      </c>
      <c r="X13" s="101">
        <v>3</v>
      </c>
      <c r="Y13" s="101">
        <v>2</v>
      </c>
      <c r="Z13" s="265"/>
      <c r="AA13" s="266">
        <f>SUM(W13:Y13)-Z13</f>
        <v>10</v>
      </c>
      <c r="AB13" s="267">
        <f>+V13+AA13</f>
        <v>13.9</v>
      </c>
      <c r="AC13" s="129">
        <f aca="true" t="shared" si="1" ref="AC13:AC39">IF(ABS(L13-M13)&gt;AC$11+0.001,ABS(L13-M13),0)</f>
        <v>0</v>
      </c>
      <c r="AD13" s="241">
        <f aca="true" t="shared" si="2" ref="AD13:AD39">IF(ABS(K13-AI13)&gt;AD$11+0.001,ABS(K13-AI13),0)</f>
        <v>11</v>
      </c>
      <c r="AE13" s="242">
        <f aca="true" t="shared" si="3" ref="AE13:AE39">IF(ABS(S13-T13)&gt;AE$11+0.001,ABS(S13-T13),0)</f>
        <v>0</v>
      </c>
      <c r="AF13" s="128">
        <f aca="true" t="shared" si="4" ref="AF13:AF39">IF(ABS(Q13-AJ13)&gt;AF$11+0.001,ABS(Q13-AJ13),0)</f>
        <v>3.9</v>
      </c>
      <c r="AG13" s="129">
        <f aca="true" t="shared" si="5" ref="AG13:AG39">IF(ABS(W13-X13)&gt;AG$11+0.001,ABS(W13-X13),0)</f>
        <v>2</v>
      </c>
      <c r="AH13" s="243">
        <f aca="true" t="shared" si="6" ref="AH13:AH39">IF(ABS(R13-AK13)&gt;AH$11+0.001,ABS(R13-AK13),0)</f>
        <v>10</v>
      </c>
      <c r="AI13" s="244">
        <f>ROUND(IF($P13=0,0,(SUM($L13:$N13))-$O13),2)</f>
        <v>11</v>
      </c>
      <c r="AJ13" s="245">
        <f>ROUND(IF($V13=0,0,(AVERAGE($S13:$T13))-$U13),2)</f>
        <v>3.9</v>
      </c>
      <c r="AK13" s="246">
        <f>ROUND(IF(AA13=0,0,(SUM($W13:$Y13))-Z13),2)</f>
        <v>10</v>
      </c>
      <c r="AL13" s="104" t="s">
        <v>27</v>
      </c>
      <c r="AM13" s="104" t="s">
        <v>29</v>
      </c>
      <c r="AN13" s="104"/>
      <c r="AO13" s="105"/>
    </row>
    <row r="14" spans="1:41" s="16" customFormat="1" ht="19.5" customHeight="1">
      <c r="A14" s="326">
        <f t="shared" si="0"/>
        <v>11</v>
      </c>
      <c r="B14" s="326" t="str">
        <f aca="true" t="shared" si="7" ref="B14:B39">IF(C14&gt;=28.5,$F$45,IF(C14&lt;=0,"--",IF(C14&gt;=21.5,$F$46,IF(C14&lt;=21.4,$F$47))))</f>
        <v>ARGENT</v>
      </c>
      <c r="C14" s="327">
        <f aca="true" t="shared" si="8" ref="C14:C39">IF(ISBLANK(G14),(D14+E14),"Forfait")</f>
        <v>26.85</v>
      </c>
      <c r="D14" s="327">
        <f>+P14</f>
        <v>13</v>
      </c>
      <c r="E14" s="327">
        <f>+AB14</f>
        <v>13.85</v>
      </c>
      <c r="F14" s="365" t="s">
        <v>320</v>
      </c>
      <c r="G14" s="294"/>
      <c r="H14" s="329" t="s">
        <v>321</v>
      </c>
      <c r="I14" s="329" t="s">
        <v>322</v>
      </c>
      <c r="J14" s="70"/>
      <c r="K14" s="143"/>
      <c r="L14" s="84">
        <v>4</v>
      </c>
      <c r="M14" s="84">
        <v>5</v>
      </c>
      <c r="N14" s="84">
        <v>4</v>
      </c>
      <c r="O14" s="84"/>
      <c r="P14" s="258">
        <f>+(L14+M14+N14)-O14</f>
        <v>13</v>
      </c>
      <c r="Q14" s="143"/>
      <c r="R14" s="261"/>
      <c r="S14" s="143">
        <v>3.8</v>
      </c>
      <c r="T14" s="84">
        <v>3.9</v>
      </c>
      <c r="U14" s="84"/>
      <c r="V14" s="263">
        <f aca="true" t="shared" si="9" ref="V14:V39">SUM((SUM(S14:T14)/2)-U14)</f>
        <v>3.8499999999999996</v>
      </c>
      <c r="W14" s="143">
        <v>3</v>
      </c>
      <c r="X14" s="84">
        <v>4</v>
      </c>
      <c r="Y14" s="84">
        <v>3</v>
      </c>
      <c r="Z14" s="268"/>
      <c r="AA14" s="269">
        <f>SUM(W14:Y14)-Z14</f>
        <v>10</v>
      </c>
      <c r="AB14" s="270">
        <f aca="true" t="shared" si="10" ref="AB14:AB39">+V14+AA14</f>
        <v>13.85</v>
      </c>
      <c r="AC14" s="133">
        <f t="shared" si="1"/>
        <v>0</v>
      </c>
      <c r="AD14" s="241">
        <f t="shared" si="2"/>
        <v>13</v>
      </c>
      <c r="AE14" s="242">
        <f t="shared" si="3"/>
        <v>0</v>
      </c>
      <c r="AF14" s="128">
        <f t="shared" si="4"/>
        <v>3.85</v>
      </c>
      <c r="AG14" s="133">
        <f t="shared" si="5"/>
        <v>0</v>
      </c>
      <c r="AH14" s="243">
        <f t="shared" si="6"/>
        <v>10</v>
      </c>
      <c r="AI14" s="244">
        <f>ROUND(IF($P14=0,0,(SUM($L14:$N14))-$O14),2)</f>
        <v>13</v>
      </c>
      <c r="AJ14" s="247">
        <f>ROUND(IF($V14=0,0,(AVERAGE($S14:$T14))-$U14),2)</f>
        <v>3.85</v>
      </c>
      <c r="AK14" s="246">
        <f>ROUND(IF(AA14=0,0,(SUM($W14:$Y14))-Z14),2)</f>
        <v>10</v>
      </c>
      <c r="AL14" s="104"/>
      <c r="AM14" s="104"/>
      <c r="AN14" s="104"/>
      <c r="AO14" s="105"/>
    </row>
    <row r="15" spans="1:41" s="16" customFormat="1" ht="19.5" customHeight="1">
      <c r="A15" s="326">
        <f t="shared" si="0"/>
        <v>20</v>
      </c>
      <c r="B15" s="326" t="str">
        <f t="shared" si="7"/>
        <v>ARGENT</v>
      </c>
      <c r="C15" s="327">
        <f t="shared" si="8"/>
        <v>24.4</v>
      </c>
      <c r="D15" s="327">
        <f aca="true" t="shared" si="11" ref="D15:D39">+P15</f>
        <v>12</v>
      </c>
      <c r="E15" s="327">
        <f aca="true" t="shared" si="12" ref="E15:E39">+AB15</f>
        <v>12.4</v>
      </c>
      <c r="F15" s="365" t="s">
        <v>323</v>
      </c>
      <c r="G15" s="294"/>
      <c r="H15" s="329" t="s">
        <v>324</v>
      </c>
      <c r="I15" s="329" t="s">
        <v>325</v>
      </c>
      <c r="J15" s="361" t="s">
        <v>158</v>
      </c>
      <c r="K15" s="143"/>
      <c r="L15" s="84">
        <v>4</v>
      </c>
      <c r="M15" s="84">
        <v>4</v>
      </c>
      <c r="N15" s="84">
        <v>4</v>
      </c>
      <c r="O15" s="84"/>
      <c r="P15" s="258">
        <f aca="true" t="shared" si="13" ref="P15:P39">+(L15+M15+N15)-O15</f>
        <v>12</v>
      </c>
      <c r="Q15" s="143"/>
      <c r="R15" s="261"/>
      <c r="S15" s="143">
        <v>3.4</v>
      </c>
      <c r="T15" s="84">
        <v>3.4</v>
      </c>
      <c r="U15" s="84"/>
      <c r="V15" s="263">
        <f t="shared" si="9"/>
        <v>3.4</v>
      </c>
      <c r="W15" s="143">
        <v>4</v>
      </c>
      <c r="X15" s="84">
        <v>3</v>
      </c>
      <c r="Y15" s="84">
        <v>2</v>
      </c>
      <c r="Z15" s="268"/>
      <c r="AA15" s="269">
        <f aca="true" t="shared" si="14" ref="AA15:AA39">SUM(W15:Y15)-Z15</f>
        <v>9</v>
      </c>
      <c r="AB15" s="270">
        <f t="shared" si="10"/>
        <v>12.4</v>
      </c>
      <c r="AC15" s="133">
        <f t="shared" si="1"/>
        <v>0</v>
      </c>
      <c r="AD15" s="241">
        <f t="shared" si="2"/>
        <v>12</v>
      </c>
      <c r="AE15" s="242">
        <f t="shared" si="3"/>
        <v>0</v>
      </c>
      <c r="AF15" s="128">
        <f t="shared" si="4"/>
        <v>3.4</v>
      </c>
      <c r="AG15" s="133">
        <f t="shared" si="5"/>
        <v>0</v>
      </c>
      <c r="AH15" s="243">
        <f t="shared" si="6"/>
        <v>9</v>
      </c>
      <c r="AI15" s="244">
        <f aca="true" t="shared" si="15" ref="AI15:AI39">ROUND(IF($P15=0,0,(SUM($L15:$N15))-$O15),2)</f>
        <v>12</v>
      </c>
      <c r="AJ15" s="247">
        <f aca="true" t="shared" si="16" ref="AJ15:AJ39">ROUND(IF($V15=0,0,(AVERAGE($S15:$T15))-$U15),2)</f>
        <v>3.4</v>
      </c>
      <c r="AK15" s="246">
        <f aca="true" t="shared" si="17" ref="AK15:AK39">ROUND(IF(AA15=0,0,(SUM($W15:$Y15))-Z15),2)</f>
        <v>9</v>
      </c>
      <c r="AL15" s="104"/>
      <c r="AM15" s="104"/>
      <c r="AN15" s="104"/>
      <c r="AO15" s="105"/>
    </row>
    <row r="16" spans="1:41" s="16" customFormat="1" ht="19.5" customHeight="1">
      <c r="A16" s="326">
        <f t="shared" si="0"/>
        <v>9</v>
      </c>
      <c r="B16" s="326" t="str">
        <f t="shared" si="7"/>
        <v>ARGENT</v>
      </c>
      <c r="C16" s="327">
        <f t="shared" si="8"/>
        <v>27.2</v>
      </c>
      <c r="D16" s="327">
        <f t="shared" si="11"/>
        <v>11</v>
      </c>
      <c r="E16" s="327">
        <f t="shared" si="12"/>
        <v>16.2</v>
      </c>
      <c r="F16" s="365" t="s">
        <v>326</v>
      </c>
      <c r="G16" s="294"/>
      <c r="H16" s="329" t="s">
        <v>327</v>
      </c>
      <c r="I16" s="329" t="s">
        <v>328</v>
      </c>
      <c r="J16" s="361" t="s">
        <v>314</v>
      </c>
      <c r="K16" s="143"/>
      <c r="L16" s="84">
        <v>3</v>
      </c>
      <c r="M16" s="84">
        <v>4</v>
      </c>
      <c r="N16" s="84">
        <v>4</v>
      </c>
      <c r="O16" s="84"/>
      <c r="P16" s="258">
        <f t="shared" si="13"/>
        <v>11</v>
      </c>
      <c r="Q16" s="143"/>
      <c r="R16" s="261"/>
      <c r="S16" s="143">
        <v>4.1</v>
      </c>
      <c r="T16" s="84">
        <v>4.3</v>
      </c>
      <c r="U16" s="84"/>
      <c r="V16" s="263">
        <f t="shared" si="9"/>
        <v>4.199999999999999</v>
      </c>
      <c r="W16" s="143">
        <v>4</v>
      </c>
      <c r="X16" s="84">
        <v>4</v>
      </c>
      <c r="Y16" s="84">
        <v>4</v>
      </c>
      <c r="Z16" s="268"/>
      <c r="AA16" s="269">
        <f t="shared" si="14"/>
        <v>12</v>
      </c>
      <c r="AB16" s="270">
        <f t="shared" si="10"/>
        <v>16.2</v>
      </c>
      <c r="AC16" s="133">
        <f t="shared" si="1"/>
        <v>0</v>
      </c>
      <c r="AD16" s="241">
        <f t="shared" si="2"/>
        <v>11</v>
      </c>
      <c r="AE16" s="242">
        <f t="shared" si="3"/>
        <v>0</v>
      </c>
      <c r="AF16" s="128">
        <f t="shared" si="4"/>
        <v>4.2</v>
      </c>
      <c r="AG16" s="133">
        <f t="shared" si="5"/>
        <v>0</v>
      </c>
      <c r="AH16" s="243">
        <f t="shared" si="6"/>
        <v>12</v>
      </c>
      <c r="AI16" s="244">
        <f t="shared" si="15"/>
        <v>11</v>
      </c>
      <c r="AJ16" s="247">
        <f t="shared" si="16"/>
        <v>4.2</v>
      </c>
      <c r="AK16" s="246">
        <f t="shared" si="17"/>
        <v>12</v>
      </c>
      <c r="AL16" s="104"/>
      <c r="AM16" s="104"/>
      <c r="AN16" s="104"/>
      <c r="AO16" s="105"/>
    </row>
    <row r="17" spans="1:41" s="16" customFormat="1" ht="19.5" customHeight="1">
      <c r="A17" s="326">
        <f t="shared" si="0"/>
        <v>5</v>
      </c>
      <c r="B17" s="326" t="str">
        <f t="shared" si="7"/>
        <v>OR</v>
      </c>
      <c r="C17" s="327">
        <f t="shared" si="8"/>
        <v>29.35</v>
      </c>
      <c r="D17" s="327">
        <f t="shared" si="11"/>
        <v>13</v>
      </c>
      <c r="E17" s="327">
        <f t="shared" si="12"/>
        <v>16.35</v>
      </c>
      <c r="F17" s="365" t="s">
        <v>329</v>
      </c>
      <c r="G17" s="294"/>
      <c r="H17" s="329" t="s">
        <v>310</v>
      </c>
      <c r="I17" s="329" t="s">
        <v>330</v>
      </c>
      <c r="J17" s="70"/>
      <c r="K17" s="143"/>
      <c r="L17" s="84">
        <v>4</v>
      </c>
      <c r="M17" s="84">
        <v>5</v>
      </c>
      <c r="N17" s="84">
        <v>4</v>
      </c>
      <c r="O17" s="84"/>
      <c r="P17" s="258">
        <f t="shared" si="13"/>
        <v>13</v>
      </c>
      <c r="Q17" s="143"/>
      <c r="R17" s="261"/>
      <c r="S17" s="143">
        <v>4.2</v>
      </c>
      <c r="T17" s="84">
        <v>4.5</v>
      </c>
      <c r="U17" s="84"/>
      <c r="V17" s="263">
        <f t="shared" si="9"/>
        <v>4.35</v>
      </c>
      <c r="W17" s="143">
        <v>5</v>
      </c>
      <c r="X17" s="84">
        <v>4</v>
      </c>
      <c r="Y17" s="84">
        <v>3</v>
      </c>
      <c r="Z17" s="268"/>
      <c r="AA17" s="269">
        <f t="shared" si="14"/>
        <v>12</v>
      </c>
      <c r="AB17" s="270">
        <f t="shared" si="10"/>
        <v>16.35</v>
      </c>
      <c r="AC17" s="133">
        <f t="shared" si="1"/>
        <v>0</v>
      </c>
      <c r="AD17" s="241">
        <f t="shared" si="2"/>
        <v>13</v>
      </c>
      <c r="AE17" s="242">
        <f t="shared" si="3"/>
        <v>0</v>
      </c>
      <c r="AF17" s="128">
        <f t="shared" si="4"/>
        <v>4.35</v>
      </c>
      <c r="AG17" s="133">
        <f t="shared" si="5"/>
        <v>0</v>
      </c>
      <c r="AH17" s="243">
        <f t="shared" si="6"/>
        <v>12</v>
      </c>
      <c r="AI17" s="244">
        <f t="shared" si="15"/>
        <v>13</v>
      </c>
      <c r="AJ17" s="247">
        <f t="shared" si="16"/>
        <v>4.35</v>
      </c>
      <c r="AK17" s="246">
        <f t="shared" si="17"/>
        <v>12</v>
      </c>
      <c r="AL17" s="104"/>
      <c r="AM17" s="104"/>
      <c r="AN17" s="104"/>
      <c r="AO17" s="105"/>
    </row>
    <row r="18" spans="1:41" s="16" customFormat="1" ht="19.5" customHeight="1">
      <c r="A18" s="326">
        <f t="shared" si="0"/>
        <v>8</v>
      </c>
      <c r="B18" s="326" t="str">
        <f t="shared" si="7"/>
        <v>ARGENT</v>
      </c>
      <c r="C18" s="327">
        <f t="shared" si="8"/>
        <v>27.75</v>
      </c>
      <c r="D18" s="327">
        <f t="shared" si="11"/>
        <v>13</v>
      </c>
      <c r="E18" s="327">
        <f t="shared" si="12"/>
        <v>14.75</v>
      </c>
      <c r="F18" s="365" t="s">
        <v>331</v>
      </c>
      <c r="G18" s="294"/>
      <c r="H18" s="329" t="s">
        <v>332</v>
      </c>
      <c r="I18" s="329" t="s">
        <v>239</v>
      </c>
      <c r="J18" s="361" t="s">
        <v>164</v>
      </c>
      <c r="K18" s="143"/>
      <c r="L18" s="84">
        <v>5</v>
      </c>
      <c r="M18" s="84">
        <v>3</v>
      </c>
      <c r="N18" s="84">
        <v>5</v>
      </c>
      <c r="O18" s="84"/>
      <c r="P18" s="258">
        <f t="shared" si="13"/>
        <v>13</v>
      </c>
      <c r="Q18" s="143"/>
      <c r="R18" s="261"/>
      <c r="S18" s="143">
        <v>4</v>
      </c>
      <c r="T18" s="84">
        <v>3.5</v>
      </c>
      <c r="U18" s="84"/>
      <c r="V18" s="263">
        <f t="shared" si="9"/>
        <v>3.75</v>
      </c>
      <c r="W18" s="143">
        <v>5</v>
      </c>
      <c r="X18" s="84">
        <v>4</v>
      </c>
      <c r="Y18" s="84">
        <v>2</v>
      </c>
      <c r="Z18" s="268"/>
      <c r="AA18" s="269">
        <f t="shared" si="14"/>
        <v>11</v>
      </c>
      <c r="AB18" s="270">
        <f t="shared" si="10"/>
        <v>14.75</v>
      </c>
      <c r="AC18" s="133">
        <f t="shared" si="1"/>
        <v>2</v>
      </c>
      <c r="AD18" s="241">
        <f t="shared" si="2"/>
        <v>13</v>
      </c>
      <c r="AE18" s="242">
        <f t="shared" si="3"/>
        <v>0</v>
      </c>
      <c r="AF18" s="128">
        <f t="shared" si="4"/>
        <v>3.75</v>
      </c>
      <c r="AG18" s="133">
        <f t="shared" si="5"/>
        <v>0</v>
      </c>
      <c r="AH18" s="243">
        <f t="shared" si="6"/>
        <v>11</v>
      </c>
      <c r="AI18" s="244">
        <f t="shared" si="15"/>
        <v>13</v>
      </c>
      <c r="AJ18" s="247">
        <f t="shared" si="16"/>
        <v>3.75</v>
      </c>
      <c r="AK18" s="246">
        <f t="shared" si="17"/>
        <v>11</v>
      </c>
      <c r="AL18" s="104"/>
      <c r="AM18" s="104"/>
      <c r="AN18" s="104"/>
      <c r="AO18" s="105"/>
    </row>
    <row r="19" spans="1:41" s="16" customFormat="1" ht="19.5" customHeight="1">
      <c r="A19" s="326">
        <f t="shared" si="0"/>
        <v>11</v>
      </c>
      <c r="B19" s="326" t="str">
        <f t="shared" si="7"/>
        <v>ARGENT</v>
      </c>
      <c r="C19" s="327">
        <f t="shared" si="8"/>
        <v>26.85</v>
      </c>
      <c r="D19" s="327">
        <f t="shared" si="11"/>
        <v>11</v>
      </c>
      <c r="E19" s="327">
        <f t="shared" si="12"/>
        <v>15.85</v>
      </c>
      <c r="F19" s="365" t="s">
        <v>333</v>
      </c>
      <c r="G19" s="294"/>
      <c r="H19" s="329" t="s">
        <v>334</v>
      </c>
      <c r="I19" s="329" t="s">
        <v>335</v>
      </c>
      <c r="J19" s="361" t="s">
        <v>314</v>
      </c>
      <c r="K19" s="143"/>
      <c r="L19" s="84">
        <v>3</v>
      </c>
      <c r="M19" s="84">
        <v>4</v>
      </c>
      <c r="N19" s="84">
        <v>4</v>
      </c>
      <c r="O19" s="84"/>
      <c r="P19" s="258">
        <f t="shared" si="13"/>
        <v>11</v>
      </c>
      <c r="Q19" s="143"/>
      <c r="R19" s="261"/>
      <c r="S19" s="143">
        <v>3.8</v>
      </c>
      <c r="T19" s="84">
        <v>3.9</v>
      </c>
      <c r="U19" s="84"/>
      <c r="V19" s="263">
        <f t="shared" si="9"/>
        <v>3.8499999999999996</v>
      </c>
      <c r="W19" s="143">
        <v>5</v>
      </c>
      <c r="X19" s="84">
        <v>4</v>
      </c>
      <c r="Y19" s="84">
        <v>3</v>
      </c>
      <c r="Z19" s="268"/>
      <c r="AA19" s="269">
        <f t="shared" si="14"/>
        <v>12</v>
      </c>
      <c r="AB19" s="270">
        <f t="shared" si="10"/>
        <v>15.85</v>
      </c>
      <c r="AC19" s="133">
        <f t="shared" si="1"/>
        <v>0</v>
      </c>
      <c r="AD19" s="241">
        <f t="shared" si="2"/>
        <v>11</v>
      </c>
      <c r="AE19" s="242">
        <f t="shared" si="3"/>
        <v>0</v>
      </c>
      <c r="AF19" s="128">
        <f t="shared" si="4"/>
        <v>3.85</v>
      </c>
      <c r="AG19" s="133">
        <f t="shared" si="5"/>
        <v>0</v>
      </c>
      <c r="AH19" s="243">
        <f t="shared" si="6"/>
        <v>12</v>
      </c>
      <c r="AI19" s="244">
        <f t="shared" si="15"/>
        <v>11</v>
      </c>
      <c r="AJ19" s="247">
        <f t="shared" si="16"/>
        <v>3.85</v>
      </c>
      <c r="AK19" s="246">
        <f t="shared" si="17"/>
        <v>12</v>
      </c>
      <c r="AL19" s="104"/>
      <c r="AM19" s="104"/>
      <c r="AN19" s="104"/>
      <c r="AO19" s="105"/>
    </row>
    <row r="20" spans="1:41" s="16" customFormat="1" ht="19.5" customHeight="1">
      <c r="A20" s="326">
        <f t="shared" si="0"/>
        <v>14</v>
      </c>
      <c r="B20" s="326" t="str">
        <f t="shared" si="7"/>
        <v>ARGENT</v>
      </c>
      <c r="C20" s="327">
        <f t="shared" si="8"/>
        <v>26.75</v>
      </c>
      <c r="D20" s="327">
        <f t="shared" si="11"/>
        <v>9</v>
      </c>
      <c r="E20" s="327">
        <f t="shared" si="12"/>
        <v>17.75</v>
      </c>
      <c r="F20" s="365" t="s">
        <v>336</v>
      </c>
      <c r="G20" s="294"/>
      <c r="H20" s="329" t="s">
        <v>337</v>
      </c>
      <c r="I20" s="329" t="s">
        <v>338</v>
      </c>
      <c r="J20" s="361" t="s">
        <v>166</v>
      </c>
      <c r="K20" s="143"/>
      <c r="L20" s="84">
        <v>3</v>
      </c>
      <c r="M20" s="84">
        <v>3</v>
      </c>
      <c r="N20" s="84">
        <v>3</v>
      </c>
      <c r="O20" s="84"/>
      <c r="P20" s="258">
        <f t="shared" si="13"/>
        <v>9</v>
      </c>
      <c r="Q20" s="143"/>
      <c r="R20" s="261"/>
      <c r="S20" s="143">
        <v>3.8</v>
      </c>
      <c r="T20" s="84">
        <v>3.7</v>
      </c>
      <c r="U20" s="84"/>
      <c r="V20" s="263">
        <f t="shared" si="9"/>
        <v>3.75</v>
      </c>
      <c r="W20" s="143">
        <v>5</v>
      </c>
      <c r="X20" s="84">
        <v>5</v>
      </c>
      <c r="Y20" s="84">
        <v>4</v>
      </c>
      <c r="Z20" s="268"/>
      <c r="AA20" s="269">
        <f t="shared" si="14"/>
        <v>14</v>
      </c>
      <c r="AB20" s="270">
        <f t="shared" si="10"/>
        <v>17.75</v>
      </c>
      <c r="AC20" s="133">
        <f t="shared" si="1"/>
        <v>0</v>
      </c>
      <c r="AD20" s="241">
        <f t="shared" si="2"/>
        <v>9</v>
      </c>
      <c r="AE20" s="242">
        <f t="shared" si="3"/>
        <v>0</v>
      </c>
      <c r="AF20" s="128">
        <f t="shared" si="4"/>
        <v>3.75</v>
      </c>
      <c r="AG20" s="133">
        <f t="shared" si="5"/>
        <v>0</v>
      </c>
      <c r="AH20" s="243">
        <f t="shared" si="6"/>
        <v>14</v>
      </c>
      <c r="AI20" s="244">
        <f t="shared" si="15"/>
        <v>9</v>
      </c>
      <c r="AJ20" s="247">
        <f t="shared" si="16"/>
        <v>3.75</v>
      </c>
      <c r="AK20" s="246">
        <f t="shared" si="17"/>
        <v>14</v>
      </c>
      <c r="AL20" s="104"/>
      <c r="AM20" s="104"/>
      <c r="AN20" s="104"/>
      <c r="AO20" s="105"/>
    </row>
    <row r="21" spans="1:41" s="16" customFormat="1" ht="19.5" customHeight="1">
      <c r="A21" s="326">
        <f t="shared" si="0"/>
        <v>21</v>
      </c>
      <c r="B21" s="326" t="str">
        <f t="shared" si="7"/>
        <v>ARGENT</v>
      </c>
      <c r="C21" s="327">
        <f t="shared" si="8"/>
        <v>23.7</v>
      </c>
      <c r="D21" s="327">
        <f t="shared" si="11"/>
        <v>11</v>
      </c>
      <c r="E21" s="327">
        <f t="shared" si="12"/>
        <v>12.7</v>
      </c>
      <c r="F21" s="365" t="s">
        <v>339</v>
      </c>
      <c r="G21" s="294"/>
      <c r="H21" s="329" t="s">
        <v>340</v>
      </c>
      <c r="I21" s="329" t="s">
        <v>341</v>
      </c>
      <c r="J21" s="361" t="s">
        <v>158</v>
      </c>
      <c r="K21" s="143"/>
      <c r="L21" s="84">
        <v>3</v>
      </c>
      <c r="M21" s="84">
        <v>4</v>
      </c>
      <c r="N21" s="84">
        <v>4</v>
      </c>
      <c r="O21" s="84"/>
      <c r="P21" s="258">
        <f t="shared" si="13"/>
        <v>11</v>
      </c>
      <c r="Q21" s="143"/>
      <c r="R21" s="261"/>
      <c r="S21" s="143">
        <v>3.7</v>
      </c>
      <c r="T21" s="84">
        <v>3.7</v>
      </c>
      <c r="U21" s="84"/>
      <c r="V21" s="263">
        <f t="shared" si="9"/>
        <v>3.7</v>
      </c>
      <c r="W21" s="143">
        <v>4</v>
      </c>
      <c r="X21" s="84">
        <v>3</v>
      </c>
      <c r="Y21" s="84">
        <v>2</v>
      </c>
      <c r="Z21" s="268"/>
      <c r="AA21" s="269">
        <f t="shared" si="14"/>
        <v>9</v>
      </c>
      <c r="AB21" s="270">
        <f t="shared" si="10"/>
        <v>12.7</v>
      </c>
      <c r="AC21" s="133">
        <f t="shared" si="1"/>
        <v>0</v>
      </c>
      <c r="AD21" s="241">
        <f t="shared" si="2"/>
        <v>11</v>
      </c>
      <c r="AE21" s="242">
        <f t="shared" si="3"/>
        <v>0</v>
      </c>
      <c r="AF21" s="128">
        <f t="shared" si="4"/>
        <v>3.7</v>
      </c>
      <c r="AG21" s="133">
        <f t="shared" si="5"/>
        <v>0</v>
      </c>
      <c r="AH21" s="243">
        <f t="shared" si="6"/>
        <v>9</v>
      </c>
      <c r="AI21" s="244">
        <f t="shared" si="15"/>
        <v>11</v>
      </c>
      <c r="AJ21" s="247">
        <f t="shared" si="16"/>
        <v>3.7</v>
      </c>
      <c r="AK21" s="246">
        <f t="shared" si="17"/>
        <v>9</v>
      </c>
      <c r="AL21" s="104"/>
      <c r="AM21" s="104"/>
      <c r="AN21" s="104"/>
      <c r="AO21" s="105"/>
    </row>
    <row r="22" spans="1:41" s="16" customFormat="1" ht="19.5" customHeight="1">
      <c r="A22" s="326">
        <f t="shared" si="0"/>
        <v>27</v>
      </c>
      <c r="B22" s="326" t="str">
        <f t="shared" si="7"/>
        <v>BRONZE</v>
      </c>
      <c r="C22" s="327">
        <f t="shared" si="8"/>
        <v>17.25</v>
      </c>
      <c r="D22" s="327">
        <f t="shared" si="11"/>
        <v>8</v>
      </c>
      <c r="E22" s="327">
        <f t="shared" si="12"/>
        <v>9.25</v>
      </c>
      <c r="F22" s="365" t="s">
        <v>342</v>
      </c>
      <c r="G22" s="294"/>
      <c r="H22" s="329" t="s">
        <v>343</v>
      </c>
      <c r="I22" s="329" t="s">
        <v>344</v>
      </c>
      <c r="J22" s="70"/>
      <c r="K22" s="143"/>
      <c r="L22" s="84">
        <v>2</v>
      </c>
      <c r="M22" s="84">
        <v>4</v>
      </c>
      <c r="N22" s="84">
        <v>2</v>
      </c>
      <c r="O22" s="84"/>
      <c r="P22" s="258">
        <f t="shared" si="13"/>
        <v>8</v>
      </c>
      <c r="Q22" s="143"/>
      <c r="R22" s="261"/>
      <c r="S22" s="143">
        <v>3.1</v>
      </c>
      <c r="T22" s="84">
        <v>3.4</v>
      </c>
      <c r="U22" s="84"/>
      <c r="V22" s="263">
        <f t="shared" si="9"/>
        <v>3.25</v>
      </c>
      <c r="W22" s="143">
        <v>3</v>
      </c>
      <c r="X22" s="84">
        <v>2</v>
      </c>
      <c r="Y22" s="84">
        <v>1</v>
      </c>
      <c r="Z22" s="268"/>
      <c r="AA22" s="269">
        <f t="shared" si="14"/>
        <v>6</v>
      </c>
      <c r="AB22" s="270">
        <f t="shared" si="10"/>
        <v>9.25</v>
      </c>
      <c r="AC22" s="133">
        <f t="shared" si="1"/>
        <v>2</v>
      </c>
      <c r="AD22" s="241">
        <f t="shared" si="2"/>
        <v>8</v>
      </c>
      <c r="AE22" s="242">
        <f t="shared" si="3"/>
        <v>0</v>
      </c>
      <c r="AF22" s="128">
        <f t="shared" si="4"/>
        <v>3.25</v>
      </c>
      <c r="AG22" s="133">
        <f t="shared" si="5"/>
        <v>0</v>
      </c>
      <c r="AH22" s="243">
        <f t="shared" si="6"/>
        <v>6</v>
      </c>
      <c r="AI22" s="244">
        <f t="shared" si="15"/>
        <v>8</v>
      </c>
      <c r="AJ22" s="247">
        <f t="shared" si="16"/>
        <v>3.25</v>
      </c>
      <c r="AK22" s="246">
        <f t="shared" si="17"/>
        <v>6</v>
      </c>
      <c r="AL22" s="104"/>
      <c r="AM22" s="104"/>
      <c r="AN22" s="104"/>
      <c r="AO22" s="105"/>
    </row>
    <row r="23" spans="1:41" s="16" customFormat="1" ht="19.5" customHeight="1">
      <c r="A23" s="326">
        <f t="shared" si="0"/>
        <v>10</v>
      </c>
      <c r="B23" s="326" t="str">
        <f t="shared" si="7"/>
        <v>ARGENT</v>
      </c>
      <c r="C23" s="327">
        <f t="shared" si="8"/>
        <v>27</v>
      </c>
      <c r="D23" s="327">
        <f t="shared" si="11"/>
        <v>13</v>
      </c>
      <c r="E23" s="327">
        <f t="shared" si="12"/>
        <v>14</v>
      </c>
      <c r="F23" s="365" t="s">
        <v>345</v>
      </c>
      <c r="G23" s="294"/>
      <c r="H23" s="329" t="s">
        <v>346</v>
      </c>
      <c r="I23" s="329" t="s">
        <v>347</v>
      </c>
      <c r="J23" s="361" t="s">
        <v>314</v>
      </c>
      <c r="K23" s="143"/>
      <c r="L23" s="84">
        <v>4</v>
      </c>
      <c r="M23" s="84">
        <v>4</v>
      </c>
      <c r="N23" s="84">
        <v>5</v>
      </c>
      <c r="O23" s="84"/>
      <c r="P23" s="258">
        <f t="shared" si="13"/>
        <v>13</v>
      </c>
      <c r="Q23" s="143"/>
      <c r="R23" s="261"/>
      <c r="S23" s="143">
        <v>4</v>
      </c>
      <c r="T23" s="84">
        <v>4</v>
      </c>
      <c r="U23" s="84"/>
      <c r="V23" s="263">
        <f t="shared" si="9"/>
        <v>4</v>
      </c>
      <c r="W23" s="143">
        <v>3</v>
      </c>
      <c r="X23" s="84">
        <v>4</v>
      </c>
      <c r="Y23" s="84">
        <v>3</v>
      </c>
      <c r="Z23" s="268"/>
      <c r="AA23" s="269">
        <f t="shared" si="14"/>
        <v>10</v>
      </c>
      <c r="AB23" s="270">
        <f t="shared" si="10"/>
        <v>14</v>
      </c>
      <c r="AC23" s="133">
        <f t="shared" si="1"/>
        <v>0</v>
      </c>
      <c r="AD23" s="241">
        <f t="shared" si="2"/>
        <v>13</v>
      </c>
      <c r="AE23" s="242">
        <f t="shared" si="3"/>
        <v>0</v>
      </c>
      <c r="AF23" s="128">
        <f t="shared" si="4"/>
        <v>4</v>
      </c>
      <c r="AG23" s="133">
        <f t="shared" si="5"/>
        <v>0</v>
      </c>
      <c r="AH23" s="243">
        <f t="shared" si="6"/>
        <v>10</v>
      </c>
      <c r="AI23" s="244">
        <f t="shared" si="15"/>
        <v>13</v>
      </c>
      <c r="AJ23" s="247">
        <f t="shared" si="16"/>
        <v>4</v>
      </c>
      <c r="AK23" s="246">
        <f t="shared" si="17"/>
        <v>10</v>
      </c>
      <c r="AL23" s="104"/>
      <c r="AM23" s="104"/>
      <c r="AN23" s="104"/>
      <c r="AO23" s="105"/>
    </row>
    <row r="24" spans="1:41" s="16" customFormat="1" ht="19.5" customHeight="1">
      <c r="A24" s="326">
        <f t="shared" si="0"/>
        <v>3</v>
      </c>
      <c r="B24" s="326" t="str">
        <f t="shared" si="7"/>
        <v>OR</v>
      </c>
      <c r="C24" s="327">
        <f t="shared" si="8"/>
        <v>30.05</v>
      </c>
      <c r="D24" s="327">
        <f t="shared" si="11"/>
        <v>14</v>
      </c>
      <c r="E24" s="327">
        <f t="shared" si="12"/>
        <v>16.05</v>
      </c>
      <c r="F24" s="365" t="s">
        <v>348</v>
      </c>
      <c r="G24" s="294"/>
      <c r="H24" s="329" t="s">
        <v>349</v>
      </c>
      <c r="I24" s="329" t="s">
        <v>350</v>
      </c>
      <c r="J24" s="361" t="s">
        <v>314</v>
      </c>
      <c r="K24" s="143"/>
      <c r="L24" s="84">
        <v>5</v>
      </c>
      <c r="M24" s="84">
        <v>5</v>
      </c>
      <c r="N24" s="84">
        <v>4</v>
      </c>
      <c r="O24" s="84"/>
      <c r="P24" s="258">
        <f t="shared" si="13"/>
        <v>14</v>
      </c>
      <c r="Q24" s="143"/>
      <c r="R24" s="261"/>
      <c r="S24" s="143">
        <v>4</v>
      </c>
      <c r="T24" s="84">
        <v>4.1</v>
      </c>
      <c r="U24" s="84"/>
      <c r="V24" s="263">
        <f t="shared" si="9"/>
        <v>4.05</v>
      </c>
      <c r="W24" s="143">
        <v>5</v>
      </c>
      <c r="X24" s="84">
        <v>4</v>
      </c>
      <c r="Y24" s="84">
        <v>3</v>
      </c>
      <c r="Z24" s="268"/>
      <c r="AA24" s="269">
        <f t="shared" si="14"/>
        <v>12</v>
      </c>
      <c r="AB24" s="270">
        <f t="shared" si="10"/>
        <v>16.05</v>
      </c>
      <c r="AC24" s="133">
        <f t="shared" si="1"/>
        <v>0</v>
      </c>
      <c r="AD24" s="241">
        <f t="shared" si="2"/>
        <v>14</v>
      </c>
      <c r="AE24" s="242">
        <f t="shared" si="3"/>
        <v>0</v>
      </c>
      <c r="AF24" s="128">
        <f t="shared" si="4"/>
        <v>4.05</v>
      </c>
      <c r="AG24" s="133">
        <f t="shared" si="5"/>
        <v>0</v>
      </c>
      <c r="AH24" s="243">
        <f t="shared" si="6"/>
        <v>12</v>
      </c>
      <c r="AI24" s="244">
        <f t="shared" si="15"/>
        <v>14</v>
      </c>
      <c r="AJ24" s="247">
        <f t="shared" si="16"/>
        <v>4.05</v>
      </c>
      <c r="AK24" s="246">
        <f t="shared" si="17"/>
        <v>12</v>
      </c>
      <c r="AL24" s="104"/>
      <c r="AM24" s="104"/>
      <c r="AN24" s="104"/>
      <c r="AO24" s="105"/>
    </row>
    <row r="25" spans="1:41" s="16" customFormat="1" ht="19.5" customHeight="1">
      <c r="A25" s="326">
        <f t="shared" si="0"/>
        <v>4</v>
      </c>
      <c r="B25" s="326" t="str">
        <f t="shared" si="7"/>
        <v>OR</v>
      </c>
      <c r="C25" s="327">
        <f t="shared" si="8"/>
        <v>29.9</v>
      </c>
      <c r="D25" s="327">
        <f t="shared" si="11"/>
        <v>14</v>
      </c>
      <c r="E25" s="327">
        <f t="shared" si="12"/>
        <v>15.9</v>
      </c>
      <c r="F25" s="365" t="s">
        <v>351</v>
      </c>
      <c r="G25" s="294"/>
      <c r="H25" s="329" t="s">
        <v>352</v>
      </c>
      <c r="I25" s="329" t="s">
        <v>353</v>
      </c>
      <c r="J25" s="361" t="s">
        <v>314</v>
      </c>
      <c r="K25" s="143"/>
      <c r="L25" s="84">
        <v>4</v>
      </c>
      <c r="M25" s="84">
        <v>5</v>
      </c>
      <c r="N25" s="84">
        <v>5</v>
      </c>
      <c r="O25" s="84"/>
      <c r="P25" s="258">
        <f t="shared" si="13"/>
        <v>14</v>
      </c>
      <c r="Q25" s="143"/>
      <c r="R25" s="261"/>
      <c r="S25" s="143">
        <v>3.8</v>
      </c>
      <c r="T25" s="84">
        <v>4</v>
      </c>
      <c r="U25" s="84"/>
      <c r="V25" s="263">
        <f t="shared" si="9"/>
        <v>3.9</v>
      </c>
      <c r="W25" s="143">
        <v>5</v>
      </c>
      <c r="X25" s="84">
        <v>4</v>
      </c>
      <c r="Y25" s="84">
        <v>3</v>
      </c>
      <c r="Z25" s="268"/>
      <c r="AA25" s="269">
        <f t="shared" si="14"/>
        <v>12</v>
      </c>
      <c r="AB25" s="270">
        <f t="shared" si="10"/>
        <v>15.9</v>
      </c>
      <c r="AC25" s="133">
        <f t="shared" si="1"/>
        <v>0</v>
      </c>
      <c r="AD25" s="241">
        <f t="shared" si="2"/>
        <v>14</v>
      </c>
      <c r="AE25" s="242">
        <f t="shared" si="3"/>
        <v>0</v>
      </c>
      <c r="AF25" s="128">
        <f t="shared" si="4"/>
        <v>3.9</v>
      </c>
      <c r="AG25" s="133">
        <f t="shared" si="5"/>
        <v>0</v>
      </c>
      <c r="AH25" s="243">
        <f t="shared" si="6"/>
        <v>12</v>
      </c>
      <c r="AI25" s="244">
        <f t="shared" si="15"/>
        <v>14</v>
      </c>
      <c r="AJ25" s="247">
        <f t="shared" si="16"/>
        <v>3.9</v>
      </c>
      <c r="AK25" s="246">
        <f t="shared" si="17"/>
        <v>12</v>
      </c>
      <c r="AL25" s="104"/>
      <c r="AM25" s="104"/>
      <c r="AN25" s="104"/>
      <c r="AO25" s="105"/>
    </row>
    <row r="26" spans="1:41" s="16" customFormat="1" ht="19.5" customHeight="1">
      <c r="A26" s="326">
        <f t="shared" si="0"/>
        <v>22</v>
      </c>
      <c r="B26" s="326" t="str">
        <f t="shared" si="7"/>
        <v>ARGENT</v>
      </c>
      <c r="C26" s="327">
        <f t="shared" si="8"/>
        <v>23.4</v>
      </c>
      <c r="D26" s="327">
        <f t="shared" si="11"/>
        <v>10</v>
      </c>
      <c r="E26" s="327">
        <f t="shared" si="12"/>
        <v>13.4</v>
      </c>
      <c r="F26" s="365" t="s">
        <v>354</v>
      </c>
      <c r="G26" s="294"/>
      <c r="H26" s="329" t="s">
        <v>355</v>
      </c>
      <c r="I26" s="329" t="s">
        <v>356</v>
      </c>
      <c r="J26" s="361" t="s">
        <v>392</v>
      </c>
      <c r="K26" s="143"/>
      <c r="L26" s="84">
        <v>2</v>
      </c>
      <c r="M26" s="84">
        <v>4</v>
      </c>
      <c r="N26" s="84">
        <v>4</v>
      </c>
      <c r="O26" s="84"/>
      <c r="P26" s="258">
        <f t="shared" si="13"/>
        <v>10</v>
      </c>
      <c r="Q26" s="143"/>
      <c r="R26" s="261"/>
      <c r="S26" s="143">
        <v>3.3</v>
      </c>
      <c r="T26" s="84">
        <v>3.5</v>
      </c>
      <c r="U26" s="84"/>
      <c r="V26" s="263">
        <f t="shared" si="9"/>
        <v>3.4</v>
      </c>
      <c r="W26" s="143">
        <v>3</v>
      </c>
      <c r="X26" s="84">
        <v>4</v>
      </c>
      <c r="Y26" s="84">
        <v>3</v>
      </c>
      <c r="Z26" s="268"/>
      <c r="AA26" s="269">
        <f t="shared" si="14"/>
        <v>10</v>
      </c>
      <c r="AB26" s="270">
        <f t="shared" si="10"/>
        <v>13.4</v>
      </c>
      <c r="AC26" s="133">
        <f t="shared" si="1"/>
        <v>2</v>
      </c>
      <c r="AD26" s="241">
        <f t="shared" si="2"/>
        <v>10</v>
      </c>
      <c r="AE26" s="242">
        <f t="shared" si="3"/>
        <v>0</v>
      </c>
      <c r="AF26" s="128">
        <f t="shared" si="4"/>
        <v>3.4</v>
      </c>
      <c r="AG26" s="133">
        <f t="shared" si="5"/>
        <v>0</v>
      </c>
      <c r="AH26" s="243">
        <f t="shared" si="6"/>
        <v>10</v>
      </c>
      <c r="AI26" s="244">
        <f t="shared" si="15"/>
        <v>10</v>
      </c>
      <c r="AJ26" s="247">
        <f t="shared" si="16"/>
        <v>3.4</v>
      </c>
      <c r="AK26" s="246">
        <f t="shared" si="17"/>
        <v>10</v>
      </c>
      <c r="AL26" s="104"/>
      <c r="AM26" s="104"/>
      <c r="AN26" s="104"/>
      <c r="AO26" s="105"/>
    </row>
    <row r="27" spans="1:41" s="16" customFormat="1" ht="19.5" customHeight="1">
      <c r="A27" s="326">
        <f t="shared" si="0"/>
        <v>25</v>
      </c>
      <c r="B27" s="326" t="str">
        <f t="shared" si="7"/>
        <v>BRONZE</v>
      </c>
      <c r="C27" s="327">
        <f t="shared" si="8"/>
        <v>20.8</v>
      </c>
      <c r="D27" s="327">
        <f t="shared" si="11"/>
        <v>10</v>
      </c>
      <c r="E27" s="327">
        <f t="shared" si="12"/>
        <v>10.8</v>
      </c>
      <c r="F27" s="365" t="s">
        <v>357</v>
      </c>
      <c r="G27" s="294"/>
      <c r="H27" s="329" t="s">
        <v>358</v>
      </c>
      <c r="I27" s="329" t="s">
        <v>359</v>
      </c>
      <c r="J27" s="70"/>
      <c r="K27" s="143"/>
      <c r="L27" s="84">
        <v>2</v>
      </c>
      <c r="M27" s="84">
        <v>4</v>
      </c>
      <c r="N27" s="84">
        <v>4</v>
      </c>
      <c r="O27" s="84"/>
      <c r="P27" s="258">
        <f t="shared" si="13"/>
        <v>10</v>
      </c>
      <c r="Q27" s="143"/>
      <c r="R27" s="261"/>
      <c r="S27" s="143">
        <v>3.6</v>
      </c>
      <c r="T27" s="84">
        <v>4</v>
      </c>
      <c r="U27" s="84"/>
      <c r="V27" s="263">
        <f t="shared" si="9"/>
        <v>3.8</v>
      </c>
      <c r="W27" s="143">
        <v>3</v>
      </c>
      <c r="X27" s="84">
        <v>2</v>
      </c>
      <c r="Y27" s="84">
        <v>2</v>
      </c>
      <c r="Z27" s="268"/>
      <c r="AA27" s="269">
        <f t="shared" si="14"/>
        <v>7</v>
      </c>
      <c r="AB27" s="270">
        <f t="shared" si="10"/>
        <v>10.8</v>
      </c>
      <c r="AC27" s="133">
        <f t="shared" si="1"/>
        <v>2</v>
      </c>
      <c r="AD27" s="241">
        <f t="shared" si="2"/>
        <v>10</v>
      </c>
      <c r="AE27" s="242">
        <f t="shared" si="3"/>
        <v>0</v>
      </c>
      <c r="AF27" s="128">
        <f t="shared" si="4"/>
        <v>3.8</v>
      </c>
      <c r="AG27" s="133">
        <f t="shared" si="5"/>
        <v>0</v>
      </c>
      <c r="AH27" s="243">
        <f t="shared" si="6"/>
        <v>7</v>
      </c>
      <c r="AI27" s="244">
        <f t="shared" si="15"/>
        <v>10</v>
      </c>
      <c r="AJ27" s="247">
        <f t="shared" si="16"/>
        <v>3.8</v>
      </c>
      <c r="AK27" s="246">
        <f t="shared" si="17"/>
        <v>7</v>
      </c>
      <c r="AL27" s="104"/>
      <c r="AM27" s="104"/>
      <c r="AN27" s="104"/>
      <c r="AO27" s="105"/>
    </row>
    <row r="28" spans="1:41" s="16" customFormat="1" ht="19.5" customHeight="1">
      <c r="A28" s="326">
        <f t="shared" si="0"/>
        <v>23</v>
      </c>
      <c r="B28" s="326" t="str">
        <f t="shared" si="7"/>
        <v>ARGENT</v>
      </c>
      <c r="C28" s="327">
        <f t="shared" si="8"/>
        <v>22.95</v>
      </c>
      <c r="D28" s="327">
        <f t="shared" si="11"/>
        <v>12</v>
      </c>
      <c r="E28" s="327">
        <f t="shared" si="12"/>
        <v>10.95</v>
      </c>
      <c r="F28" s="365" t="s">
        <v>360</v>
      </c>
      <c r="G28" s="294"/>
      <c r="H28" s="329" t="s">
        <v>361</v>
      </c>
      <c r="I28" s="329" t="s">
        <v>362</v>
      </c>
      <c r="J28" s="70"/>
      <c r="K28" s="143"/>
      <c r="L28" s="84">
        <v>3</v>
      </c>
      <c r="M28" s="84">
        <v>4</v>
      </c>
      <c r="N28" s="84">
        <v>5</v>
      </c>
      <c r="O28" s="84"/>
      <c r="P28" s="258">
        <f t="shared" si="13"/>
        <v>12</v>
      </c>
      <c r="Q28" s="143"/>
      <c r="R28" s="261"/>
      <c r="S28" s="143">
        <v>3.9</v>
      </c>
      <c r="T28" s="84">
        <v>4</v>
      </c>
      <c r="U28" s="84"/>
      <c r="V28" s="263">
        <f t="shared" si="9"/>
        <v>3.95</v>
      </c>
      <c r="W28" s="143">
        <v>3</v>
      </c>
      <c r="X28" s="84">
        <v>2</v>
      </c>
      <c r="Y28" s="84">
        <v>2</v>
      </c>
      <c r="Z28" s="268"/>
      <c r="AA28" s="269">
        <f t="shared" si="14"/>
        <v>7</v>
      </c>
      <c r="AB28" s="270">
        <f t="shared" si="10"/>
        <v>10.95</v>
      </c>
      <c r="AC28" s="133">
        <f t="shared" si="1"/>
        <v>0</v>
      </c>
      <c r="AD28" s="241">
        <f t="shared" si="2"/>
        <v>12</v>
      </c>
      <c r="AE28" s="242">
        <f t="shared" si="3"/>
        <v>0</v>
      </c>
      <c r="AF28" s="128">
        <f t="shared" si="4"/>
        <v>3.95</v>
      </c>
      <c r="AG28" s="133">
        <f t="shared" si="5"/>
        <v>0</v>
      </c>
      <c r="AH28" s="243">
        <f t="shared" si="6"/>
        <v>7</v>
      </c>
      <c r="AI28" s="244">
        <f t="shared" si="15"/>
        <v>12</v>
      </c>
      <c r="AJ28" s="247">
        <f t="shared" si="16"/>
        <v>3.95</v>
      </c>
      <c r="AK28" s="246">
        <f t="shared" si="17"/>
        <v>7</v>
      </c>
      <c r="AL28" s="104"/>
      <c r="AM28" s="104"/>
      <c r="AN28" s="104"/>
      <c r="AO28" s="105"/>
    </row>
    <row r="29" spans="1:41" s="16" customFormat="1" ht="19.5" customHeight="1">
      <c r="A29" s="326">
        <f t="shared" si="0"/>
        <v>15</v>
      </c>
      <c r="B29" s="326" t="str">
        <f t="shared" si="7"/>
        <v>ARGENT</v>
      </c>
      <c r="C29" s="327">
        <f t="shared" si="8"/>
        <v>26.7</v>
      </c>
      <c r="D29" s="327">
        <f t="shared" si="11"/>
        <v>10</v>
      </c>
      <c r="E29" s="327">
        <f t="shared" si="12"/>
        <v>16.7</v>
      </c>
      <c r="F29" s="365" t="s">
        <v>363</v>
      </c>
      <c r="G29" s="294"/>
      <c r="H29" s="329" t="s">
        <v>364</v>
      </c>
      <c r="I29" s="329" t="s">
        <v>365</v>
      </c>
      <c r="J29" s="361" t="s">
        <v>393</v>
      </c>
      <c r="K29" s="143"/>
      <c r="L29" s="84">
        <v>3</v>
      </c>
      <c r="M29" s="84">
        <v>4</v>
      </c>
      <c r="N29" s="84">
        <v>3</v>
      </c>
      <c r="O29" s="84"/>
      <c r="P29" s="258">
        <f t="shared" si="13"/>
        <v>10</v>
      </c>
      <c r="Q29" s="143"/>
      <c r="R29" s="261"/>
      <c r="S29" s="143">
        <v>3.6</v>
      </c>
      <c r="T29" s="84">
        <v>3.8</v>
      </c>
      <c r="U29" s="84"/>
      <c r="V29" s="263">
        <f t="shared" si="9"/>
        <v>3.7</v>
      </c>
      <c r="W29" s="143">
        <v>5</v>
      </c>
      <c r="X29" s="84">
        <v>4</v>
      </c>
      <c r="Y29" s="84">
        <v>4</v>
      </c>
      <c r="Z29" s="268"/>
      <c r="AA29" s="269">
        <f t="shared" si="14"/>
        <v>13</v>
      </c>
      <c r="AB29" s="270">
        <f t="shared" si="10"/>
        <v>16.7</v>
      </c>
      <c r="AC29" s="133">
        <f t="shared" si="1"/>
        <v>0</v>
      </c>
      <c r="AD29" s="241">
        <f t="shared" si="2"/>
        <v>10</v>
      </c>
      <c r="AE29" s="242">
        <f t="shared" si="3"/>
        <v>0</v>
      </c>
      <c r="AF29" s="128">
        <f t="shared" si="4"/>
        <v>3.7</v>
      </c>
      <c r="AG29" s="133">
        <f t="shared" si="5"/>
        <v>0</v>
      </c>
      <c r="AH29" s="243">
        <f t="shared" si="6"/>
        <v>13</v>
      </c>
      <c r="AI29" s="244">
        <f t="shared" si="15"/>
        <v>10</v>
      </c>
      <c r="AJ29" s="247">
        <f t="shared" si="16"/>
        <v>3.7</v>
      </c>
      <c r="AK29" s="246">
        <f t="shared" si="17"/>
        <v>13</v>
      </c>
      <c r="AL29" s="104"/>
      <c r="AM29" s="104"/>
      <c r="AN29" s="104"/>
      <c r="AO29" s="105"/>
    </row>
    <row r="30" spans="1:41" s="16" customFormat="1" ht="19.5" customHeight="1">
      <c r="A30" s="326">
        <f t="shared" si="0"/>
        <v>11</v>
      </c>
      <c r="B30" s="326" t="str">
        <f t="shared" si="7"/>
        <v>ARGENT</v>
      </c>
      <c r="C30" s="327">
        <f t="shared" si="8"/>
        <v>26.85</v>
      </c>
      <c r="D30" s="327">
        <f t="shared" si="11"/>
        <v>12</v>
      </c>
      <c r="E30" s="327">
        <f t="shared" si="12"/>
        <v>14.85</v>
      </c>
      <c r="F30" s="365" t="s">
        <v>366</v>
      </c>
      <c r="G30" s="294"/>
      <c r="H30" s="329" t="s">
        <v>367</v>
      </c>
      <c r="I30" s="329" t="s">
        <v>368</v>
      </c>
      <c r="J30" s="361" t="s">
        <v>164</v>
      </c>
      <c r="K30" s="143"/>
      <c r="L30" s="84">
        <v>4</v>
      </c>
      <c r="M30" s="84">
        <v>3</v>
      </c>
      <c r="N30" s="84">
        <v>5</v>
      </c>
      <c r="O30" s="84"/>
      <c r="P30" s="258">
        <f t="shared" si="13"/>
        <v>12</v>
      </c>
      <c r="Q30" s="143"/>
      <c r="R30" s="261"/>
      <c r="S30" s="143">
        <v>3.8</v>
      </c>
      <c r="T30" s="84">
        <v>3.9</v>
      </c>
      <c r="U30" s="84"/>
      <c r="V30" s="263">
        <f t="shared" si="9"/>
        <v>3.8499999999999996</v>
      </c>
      <c r="W30" s="143">
        <v>5</v>
      </c>
      <c r="X30" s="84">
        <v>4</v>
      </c>
      <c r="Y30" s="84">
        <v>2</v>
      </c>
      <c r="Z30" s="268"/>
      <c r="AA30" s="269">
        <f t="shared" si="14"/>
        <v>11</v>
      </c>
      <c r="AB30" s="270">
        <f t="shared" si="10"/>
        <v>14.85</v>
      </c>
      <c r="AC30" s="133">
        <f t="shared" si="1"/>
        <v>0</v>
      </c>
      <c r="AD30" s="241">
        <f t="shared" si="2"/>
        <v>12</v>
      </c>
      <c r="AE30" s="242">
        <f t="shared" si="3"/>
        <v>0</v>
      </c>
      <c r="AF30" s="128">
        <f t="shared" si="4"/>
        <v>3.85</v>
      </c>
      <c r="AG30" s="133">
        <f t="shared" si="5"/>
        <v>0</v>
      </c>
      <c r="AH30" s="243">
        <f t="shared" si="6"/>
        <v>11</v>
      </c>
      <c r="AI30" s="244">
        <f t="shared" si="15"/>
        <v>12</v>
      </c>
      <c r="AJ30" s="247">
        <f t="shared" si="16"/>
        <v>3.85</v>
      </c>
      <c r="AK30" s="246">
        <f t="shared" si="17"/>
        <v>11</v>
      </c>
      <c r="AL30" s="104"/>
      <c r="AM30" s="104"/>
      <c r="AN30" s="104"/>
      <c r="AO30" s="105"/>
    </row>
    <row r="31" spans="1:41" s="16" customFormat="1" ht="19.5" customHeight="1">
      <c r="A31" s="326">
        <f t="shared" si="0"/>
        <v>1</v>
      </c>
      <c r="B31" s="326" t="str">
        <f t="shared" si="7"/>
        <v>OR</v>
      </c>
      <c r="C31" s="327">
        <f t="shared" si="8"/>
        <v>31.2</v>
      </c>
      <c r="D31" s="327">
        <f t="shared" si="11"/>
        <v>14</v>
      </c>
      <c r="E31" s="327">
        <f t="shared" si="12"/>
        <v>17.2</v>
      </c>
      <c r="F31" s="365" t="s">
        <v>369</v>
      </c>
      <c r="G31" s="294"/>
      <c r="H31" s="329" t="s">
        <v>370</v>
      </c>
      <c r="I31" s="329" t="s">
        <v>328</v>
      </c>
      <c r="J31" s="361" t="s">
        <v>314</v>
      </c>
      <c r="K31" s="143"/>
      <c r="L31" s="84">
        <v>5</v>
      </c>
      <c r="M31" s="84">
        <v>4</v>
      </c>
      <c r="N31" s="84">
        <v>5</v>
      </c>
      <c r="O31" s="84"/>
      <c r="P31" s="258">
        <f t="shared" si="13"/>
        <v>14</v>
      </c>
      <c r="Q31" s="143"/>
      <c r="R31" s="261"/>
      <c r="S31" s="143">
        <v>4.3</v>
      </c>
      <c r="T31" s="84">
        <v>4.1</v>
      </c>
      <c r="U31" s="84"/>
      <c r="V31" s="263">
        <f t="shared" si="9"/>
        <v>4.199999999999999</v>
      </c>
      <c r="W31" s="143">
        <v>5</v>
      </c>
      <c r="X31" s="84">
        <v>4</v>
      </c>
      <c r="Y31" s="84">
        <v>4</v>
      </c>
      <c r="Z31" s="268"/>
      <c r="AA31" s="269">
        <f t="shared" si="14"/>
        <v>13</v>
      </c>
      <c r="AB31" s="270">
        <f t="shared" si="10"/>
        <v>17.2</v>
      </c>
      <c r="AC31" s="133">
        <f t="shared" si="1"/>
        <v>0</v>
      </c>
      <c r="AD31" s="241">
        <f t="shared" si="2"/>
        <v>14</v>
      </c>
      <c r="AE31" s="242">
        <f t="shared" si="3"/>
        <v>0</v>
      </c>
      <c r="AF31" s="128">
        <f t="shared" si="4"/>
        <v>4.2</v>
      </c>
      <c r="AG31" s="133">
        <f t="shared" si="5"/>
        <v>0</v>
      </c>
      <c r="AH31" s="243">
        <f t="shared" si="6"/>
        <v>13</v>
      </c>
      <c r="AI31" s="244">
        <f t="shared" si="15"/>
        <v>14</v>
      </c>
      <c r="AJ31" s="247">
        <f t="shared" si="16"/>
        <v>4.2</v>
      </c>
      <c r="AK31" s="246">
        <f t="shared" si="17"/>
        <v>13</v>
      </c>
      <c r="AL31" s="104"/>
      <c r="AM31" s="104"/>
      <c r="AN31" s="104"/>
      <c r="AO31" s="105"/>
    </row>
    <row r="32" spans="1:41" s="16" customFormat="1" ht="19.5" customHeight="1">
      <c r="A32" s="326">
        <f t="shared" si="0"/>
        <v>16</v>
      </c>
      <c r="B32" s="326" t="str">
        <f t="shared" si="7"/>
        <v>ARGENT</v>
      </c>
      <c r="C32" s="327">
        <f t="shared" si="8"/>
        <v>26.15</v>
      </c>
      <c r="D32" s="327">
        <f t="shared" si="11"/>
        <v>10</v>
      </c>
      <c r="E32" s="327">
        <f t="shared" si="12"/>
        <v>16.15</v>
      </c>
      <c r="F32" s="365" t="s">
        <v>371</v>
      </c>
      <c r="G32" s="294"/>
      <c r="H32" s="329" t="s">
        <v>372</v>
      </c>
      <c r="I32" s="329" t="s">
        <v>373</v>
      </c>
      <c r="J32" s="361" t="s">
        <v>164</v>
      </c>
      <c r="K32" s="143"/>
      <c r="L32" s="84">
        <v>2</v>
      </c>
      <c r="M32" s="84">
        <v>3</v>
      </c>
      <c r="N32" s="84">
        <v>5</v>
      </c>
      <c r="O32" s="84"/>
      <c r="P32" s="258">
        <f t="shared" si="13"/>
        <v>10</v>
      </c>
      <c r="Q32" s="143"/>
      <c r="R32" s="261"/>
      <c r="S32" s="143">
        <v>4.3</v>
      </c>
      <c r="T32" s="84">
        <v>4</v>
      </c>
      <c r="U32" s="84"/>
      <c r="V32" s="263">
        <f t="shared" si="9"/>
        <v>4.15</v>
      </c>
      <c r="W32" s="143">
        <v>4</v>
      </c>
      <c r="X32" s="84">
        <v>4</v>
      </c>
      <c r="Y32" s="84">
        <v>4</v>
      </c>
      <c r="Z32" s="268"/>
      <c r="AA32" s="269">
        <f t="shared" si="14"/>
        <v>12</v>
      </c>
      <c r="AB32" s="270">
        <f t="shared" si="10"/>
        <v>16.15</v>
      </c>
      <c r="AC32" s="133">
        <f t="shared" si="1"/>
        <v>0</v>
      </c>
      <c r="AD32" s="241">
        <f t="shared" si="2"/>
        <v>10</v>
      </c>
      <c r="AE32" s="242">
        <f t="shared" si="3"/>
        <v>0</v>
      </c>
      <c r="AF32" s="128">
        <f t="shared" si="4"/>
        <v>4.15</v>
      </c>
      <c r="AG32" s="133">
        <f t="shared" si="5"/>
        <v>0</v>
      </c>
      <c r="AH32" s="243">
        <f t="shared" si="6"/>
        <v>12</v>
      </c>
      <c r="AI32" s="244">
        <f t="shared" si="15"/>
        <v>10</v>
      </c>
      <c r="AJ32" s="247">
        <f t="shared" si="16"/>
        <v>4.15</v>
      </c>
      <c r="AK32" s="246">
        <f t="shared" si="17"/>
        <v>12</v>
      </c>
      <c r="AL32" s="104"/>
      <c r="AM32" s="104"/>
      <c r="AN32" s="104"/>
      <c r="AO32" s="105"/>
    </row>
    <row r="33" spans="1:41" s="16" customFormat="1" ht="19.5" customHeight="1">
      <c r="A33" s="326">
        <f t="shared" si="0"/>
        <v>7</v>
      </c>
      <c r="B33" s="326" t="str">
        <f t="shared" si="7"/>
        <v>ARGENT</v>
      </c>
      <c r="C33" s="327">
        <f t="shared" si="8"/>
        <v>27.95</v>
      </c>
      <c r="D33" s="327">
        <f t="shared" si="11"/>
        <v>13</v>
      </c>
      <c r="E33" s="327">
        <f t="shared" si="12"/>
        <v>14.95</v>
      </c>
      <c r="F33" s="365" t="s">
        <v>374</v>
      </c>
      <c r="G33" s="294"/>
      <c r="H33" s="329" t="s">
        <v>375</v>
      </c>
      <c r="I33" s="329" t="s">
        <v>376</v>
      </c>
      <c r="J33" s="361" t="s">
        <v>164</v>
      </c>
      <c r="K33" s="143"/>
      <c r="L33" s="84">
        <v>4</v>
      </c>
      <c r="M33" s="84">
        <v>4</v>
      </c>
      <c r="N33" s="84">
        <v>5</v>
      </c>
      <c r="O33" s="84"/>
      <c r="P33" s="258">
        <f t="shared" si="13"/>
        <v>13</v>
      </c>
      <c r="Q33" s="143"/>
      <c r="R33" s="261"/>
      <c r="S33" s="143">
        <v>3.9</v>
      </c>
      <c r="T33" s="84">
        <v>4</v>
      </c>
      <c r="U33" s="84"/>
      <c r="V33" s="263">
        <f t="shared" si="9"/>
        <v>3.95</v>
      </c>
      <c r="W33" s="143">
        <v>5</v>
      </c>
      <c r="X33" s="84">
        <v>4</v>
      </c>
      <c r="Y33" s="84">
        <v>2</v>
      </c>
      <c r="Z33" s="268"/>
      <c r="AA33" s="269">
        <f t="shared" si="14"/>
        <v>11</v>
      </c>
      <c r="AB33" s="270">
        <f t="shared" si="10"/>
        <v>14.95</v>
      </c>
      <c r="AC33" s="133">
        <f t="shared" si="1"/>
        <v>0</v>
      </c>
      <c r="AD33" s="241">
        <f t="shared" si="2"/>
        <v>13</v>
      </c>
      <c r="AE33" s="242">
        <f t="shared" si="3"/>
        <v>0</v>
      </c>
      <c r="AF33" s="128">
        <f t="shared" si="4"/>
        <v>3.95</v>
      </c>
      <c r="AG33" s="133">
        <f t="shared" si="5"/>
        <v>0</v>
      </c>
      <c r="AH33" s="243">
        <f t="shared" si="6"/>
        <v>11</v>
      </c>
      <c r="AI33" s="244">
        <f t="shared" si="15"/>
        <v>13</v>
      </c>
      <c r="AJ33" s="247">
        <f t="shared" si="16"/>
        <v>3.95</v>
      </c>
      <c r="AK33" s="246">
        <f t="shared" si="17"/>
        <v>11</v>
      </c>
      <c r="AL33" s="104"/>
      <c r="AM33" s="104"/>
      <c r="AN33" s="104"/>
      <c r="AO33" s="105"/>
    </row>
    <row r="34" spans="1:41" s="16" customFormat="1" ht="19.5" customHeight="1">
      <c r="A34" s="326">
        <f t="shared" si="0"/>
        <v>6</v>
      </c>
      <c r="B34" s="326" t="str">
        <f t="shared" si="7"/>
        <v>ARGENT</v>
      </c>
      <c r="C34" s="327">
        <f t="shared" si="8"/>
        <v>28</v>
      </c>
      <c r="D34" s="327">
        <f t="shared" si="11"/>
        <v>13</v>
      </c>
      <c r="E34" s="327">
        <f t="shared" si="12"/>
        <v>15</v>
      </c>
      <c r="F34" s="365" t="s">
        <v>377</v>
      </c>
      <c r="G34" s="294"/>
      <c r="H34" s="329" t="s">
        <v>378</v>
      </c>
      <c r="I34" s="329" t="s">
        <v>379</v>
      </c>
      <c r="J34" s="361" t="s">
        <v>49</v>
      </c>
      <c r="K34" s="143"/>
      <c r="L34" s="84">
        <v>4</v>
      </c>
      <c r="M34" s="84">
        <v>4</v>
      </c>
      <c r="N34" s="84">
        <v>5</v>
      </c>
      <c r="O34" s="84"/>
      <c r="P34" s="258">
        <f t="shared" si="13"/>
        <v>13</v>
      </c>
      <c r="Q34" s="143"/>
      <c r="R34" s="261"/>
      <c r="S34" s="143">
        <v>4.1</v>
      </c>
      <c r="T34" s="84">
        <v>3.9</v>
      </c>
      <c r="U34" s="84"/>
      <c r="V34" s="263">
        <f t="shared" si="9"/>
        <v>4</v>
      </c>
      <c r="W34" s="143">
        <v>5</v>
      </c>
      <c r="X34" s="84">
        <v>4</v>
      </c>
      <c r="Y34" s="84">
        <v>2</v>
      </c>
      <c r="Z34" s="268"/>
      <c r="AA34" s="269">
        <f t="shared" si="14"/>
        <v>11</v>
      </c>
      <c r="AB34" s="270">
        <f t="shared" si="10"/>
        <v>15</v>
      </c>
      <c r="AC34" s="133">
        <f t="shared" si="1"/>
        <v>0</v>
      </c>
      <c r="AD34" s="241">
        <f t="shared" si="2"/>
        <v>13</v>
      </c>
      <c r="AE34" s="242">
        <f t="shared" si="3"/>
        <v>0</v>
      </c>
      <c r="AF34" s="128">
        <f t="shared" si="4"/>
        <v>4</v>
      </c>
      <c r="AG34" s="133">
        <f t="shared" si="5"/>
        <v>0</v>
      </c>
      <c r="AH34" s="243">
        <f t="shared" si="6"/>
        <v>11</v>
      </c>
      <c r="AI34" s="244">
        <f t="shared" si="15"/>
        <v>13</v>
      </c>
      <c r="AJ34" s="247">
        <f t="shared" si="16"/>
        <v>4</v>
      </c>
      <c r="AK34" s="246">
        <f t="shared" si="17"/>
        <v>11</v>
      </c>
      <c r="AL34" s="104"/>
      <c r="AM34" s="104"/>
      <c r="AN34" s="104"/>
      <c r="AO34" s="105"/>
    </row>
    <row r="35" spans="1:41" s="16" customFormat="1" ht="19.5" customHeight="1">
      <c r="A35" s="326">
        <f t="shared" si="0"/>
        <v>2</v>
      </c>
      <c r="B35" s="326" t="str">
        <f t="shared" si="7"/>
        <v>OR</v>
      </c>
      <c r="C35" s="327">
        <f t="shared" si="8"/>
        <v>30.1</v>
      </c>
      <c r="D35" s="327">
        <f t="shared" si="11"/>
        <v>13</v>
      </c>
      <c r="E35" s="327">
        <f t="shared" si="12"/>
        <v>17.1</v>
      </c>
      <c r="F35" s="365" t="s">
        <v>380</v>
      </c>
      <c r="G35" s="294"/>
      <c r="H35" s="329" t="s">
        <v>381</v>
      </c>
      <c r="I35" s="329" t="s">
        <v>382</v>
      </c>
      <c r="J35" s="361" t="s">
        <v>394</v>
      </c>
      <c r="K35" s="143"/>
      <c r="L35" s="84">
        <v>5</v>
      </c>
      <c r="M35" s="84">
        <v>4</v>
      </c>
      <c r="N35" s="84">
        <v>4</v>
      </c>
      <c r="O35" s="84"/>
      <c r="P35" s="258">
        <f t="shared" si="13"/>
        <v>13</v>
      </c>
      <c r="Q35" s="143"/>
      <c r="R35" s="261"/>
      <c r="S35" s="143">
        <v>4.2</v>
      </c>
      <c r="T35" s="84">
        <v>4</v>
      </c>
      <c r="U35" s="84"/>
      <c r="V35" s="263">
        <f t="shared" si="9"/>
        <v>4.1</v>
      </c>
      <c r="W35" s="143">
        <v>5</v>
      </c>
      <c r="X35" s="84">
        <v>4</v>
      </c>
      <c r="Y35" s="84">
        <v>4</v>
      </c>
      <c r="Z35" s="268"/>
      <c r="AA35" s="269">
        <f t="shared" si="14"/>
        <v>13</v>
      </c>
      <c r="AB35" s="270">
        <f t="shared" si="10"/>
        <v>17.1</v>
      </c>
      <c r="AC35" s="133">
        <f t="shared" si="1"/>
        <v>0</v>
      </c>
      <c r="AD35" s="241">
        <f t="shared" si="2"/>
        <v>13</v>
      </c>
      <c r="AE35" s="242">
        <f t="shared" si="3"/>
        <v>0</v>
      </c>
      <c r="AF35" s="128">
        <f t="shared" si="4"/>
        <v>4.1</v>
      </c>
      <c r="AG35" s="133">
        <f t="shared" si="5"/>
        <v>0</v>
      </c>
      <c r="AH35" s="243">
        <f t="shared" si="6"/>
        <v>13</v>
      </c>
      <c r="AI35" s="244">
        <f t="shared" si="15"/>
        <v>13</v>
      </c>
      <c r="AJ35" s="247">
        <f t="shared" si="16"/>
        <v>4.1</v>
      </c>
      <c r="AK35" s="246">
        <f t="shared" si="17"/>
        <v>13</v>
      </c>
      <c r="AL35" s="104"/>
      <c r="AM35" s="104"/>
      <c r="AN35" s="104"/>
      <c r="AO35" s="105"/>
    </row>
    <row r="36" spans="1:41" s="16" customFormat="1" ht="19.5" customHeight="1">
      <c r="A36" s="326">
        <f t="shared" si="0"/>
        <v>24</v>
      </c>
      <c r="B36" s="326" t="str">
        <f t="shared" si="7"/>
        <v>BRONZE</v>
      </c>
      <c r="C36" s="327">
        <f t="shared" si="8"/>
        <v>21.3</v>
      </c>
      <c r="D36" s="327">
        <f t="shared" si="11"/>
        <v>10</v>
      </c>
      <c r="E36" s="327">
        <f t="shared" si="12"/>
        <v>11.3</v>
      </c>
      <c r="F36" s="365" t="s">
        <v>383</v>
      </c>
      <c r="G36" s="294"/>
      <c r="H36" s="329" t="s">
        <v>384</v>
      </c>
      <c r="I36" s="329" t="s">
        <v>385</v>
      </c>
      <c r="J36" s="70"/>
      <c r="K36" s="143"/>
      <c r="L36" s="84">
        <v>3</v>
      </c>
      <c r="M36" s="84">
        <v>3</v>
      </c>
      <c r="N36" s="84">
        <v>4</v>
      </c>
      <c r="O36" s="84"/>
      <c r="P36" s="258">
        <f t="shared" si="13"/>
        <v>10</v>
      </c>
      <c r="Q36" s="143"/>
      <c r="R36" s="261"/>
      <c r="S36" s="143">
        <v>3.5</v>
      </c>
      <c r="T36" s="84">
        <v>3.1</v>
      </c>
      <c r="U36" s="84"/>
      <c r="V36" s="263">
        <f t="shared" si="9"/>
        <v>3.3</v>
      </c>
      <c r="W36" s="143">
        <v>2</v>
      </c>
      <c r="X36" s="84">
        <v>2</v>
      </c>
      <c r="Y36" s="84">
        <v>4</v>
      </c>
      <c r="Z36" s="268"/>
      <c r="AA36" s="269">
        <f t="shared" si="14"/>
        <v>8</v>
      </c>
      <c r="AB36" s="270">
        <f t="shared" si="10"/>
        <v>11.3</v>
      </c>
      <c r="AC36" s="133">
        <f t="shared" si="1"/>
        <v>0</v>
      </c>
      <c r="AD36" s="241">
        <f t="shared" si="2"/>
        <v>10</v>
      </c>
      <c r="AE36" s="242">
        <f t="shared" si="3"/>
        <v>0</v>
      </c>
      <c r="AF36" s="128">
        <f t="shared" si="4"/>
        <v>3.3</v>
      </c>
      <c r="AG36" s="133">
        <f t="shared" si="5"/>
        <v>0</v>
      </c>
      <c r="AH36" s="243">
        <f t="shared" si="6"/>
        <v>8</v>
      </c>
      <c r="AI36" s="244">
        <f t="shared" si="15"/>
        <v>10</v>
      </c>
      <c r="AJ36" s="247">
        <f t="shared" si="16"/>
        <v>3.3</v>
      </c>
      <c r="AK36" s="246">
        <f t="shared" si="17"/>
        <v>8</v>
      </c>
      <c r="AL36" s="104"/>
      <c r="AM36" s="104"/>
      <c r="AN36" s="104"/>
      <c r="AO36" s="105"/>
    </row>
    <row r="37" spans="1:41" s="16" customFormat="1" ht="19.5" customHeight="1">
      <c r="A37" s="326">
        <f t="shared" si="0"/>
        <v>19</v>
      </c>
      <c r="B37" s="326" t="str">
        <f t="shared" si="7"/>
        <v>ARGENT</v>
      </c>
      <c r="C37" s="327">
        <f t="shared" si="8"/>
        <v>24.6</v>
      </c>
      <c r="D37" s="327">
        <f t="shared" si="11"/>
        <v>12</v>
      </c>
      <c r="E37" s="327">
        <f t="shared" si="12"/>
        <v>12.6</v>
      </c>
      <c r="F37" s="365" t="s">
        <v>386</v>
      </c>
      <c r="G37" s="294"/>
      <c r="H37" s="329" t="s">
        <v>387</v>
      </c>
      <c r="I37" s="329" t="s">
        <v>373</v>
      </c>
      <c r="J37" s="361" t="s">
        <v>164</v>
      </c>
      <c r="K37" s="143"/>
      <c r="L37" s="84">
        <v>3</v>
      </c>
      <c r="M37" s="84">
        <v>4</v>
      </c>
      <c r="N37" s="84">
        <v>5</v>
      </c>
      <c r="O37" s="84"/>
      <c r="P37" s="258">
        <f t="shared" si="13"/>
        <v>12</v>
      </c>
      <c r="Q37" s="143"/>
      <c r="R37" s="261"/>
      <c r="S37" s="143">
        <v>3.5</v>
      </c>
      <c r="T37" s="84">
        <v>3.7</v>
      </c>
      <c r="U37" s="84"/>
      <c r="V37" s="263">
        <f t="shared" si="9"/>
        <v>3.6</v>
      </c>
      <c r="W37" s="143">
        <v>4</v>
      </c>
      <c r="X37" s="84">
        <v>3</v>
      </c>
      <c r="Y37" s="84">
        <v>2</v>
      </c>
      <c r="Z37" s="268"/>
      <c r="AA37" s="269">
        <f t="shared" si="14"/>
        <v>9</v>
      </c>
      <c r="AB37" s="270">
        <f t="shared" si="10"/>
        <v>12.6</v>
      </c>
      <c r="AC37" s="133">
        <f t="shared" si="1"/>
        <v>0</v>
      </c>
      <c r="AD37" s="241">
        <f t="shared" si="2"/>
        <v>12</v>
      </c>
      <c r="AE37" s="242">
        <f t="shared" si="3"/>
        <v>0</v>
      </c>
      <c r="AF37" s="128">
        <f t="shared" si="4"/>
        <v>3.6</v>
      </c>
      <c r="AG37" s="133">
        <f t="shared" si="5"/>
        <v>0</v>
      </c>
      <c r="AH37" s="243">
        <f t="shared" si="6"/>
        <v>9</v>
      </c>
      <c r="AI37" s="244">
        <f t="shared" si="15"/>
        <v>12</v>
      </c>
      <c r="AJ37" s="247">
        <f t="shared" si="16"/>
        <v>3.6</v>
      </c>
      <c r="AK37" s="246">
        <f t="shared" si="17"/>
        <v>9</v>
      </c>
      <c r="AL37" s="104"/>
      <c r="AM37" s="104"/>
      <c r="AN37" s="104"/>
      <c r="AO37" s="105"/>
    </row>
    <row r="38" spans="1:41" s="16" customFormat="1" ht="19.5" customHeight="1">
      <c r="A38" s="326">
        <f t="shared" si="0"/>
        <v>17</v>
      </c>
      <c r="B38" s="326" t="str">
        <f t="shared" si="7"/>
        <v>ARGENT</v>
      </c>
      <c r="C38" s="327">
        <f t="shared" si="8"/>
        <v>25.9</v>
      </c>
      <c r="D38" s="327">
        <f t="shared" si="11"/>
        <v>12</v>
      </c>
      <c r="E38" s="327">
        <f t="shared" si="12"/>
        <v>13.9</v>
      </c>
      <c r="F38" s="365" t="s">
        <v>388</v>
      </c>
      <c r="G38" s="294"/>
      <c r="H38" s="330" t="s">
        <v>372</v>
      </c>
      <c r="I38" s="331" t="s">
        <v>389</v>
      </c>
      <c r="J38" s="361" t="s">
        <v>164</v>
      </c>
      <c r="K38" s="143"/>
      <c r="L38" s="84">
        <v>3</v>
      </c>
      <c r="M38" s="84">
        <v>4</v>
      </c>
      <c r="N38" s="84">
        <v>5</v>
      </c>
      <c r="O38" s="84"/>
      <c r="P38" s="258">
        <f t="shared" si="13"/>
        <v>12</v>
      </c>
      <c r="Q38" s="143"/>
      <c r="R38" s="261"/>
      <c r="S38" s="143">
        <v>3.8</v>
      </c>
      <c r="T38" s="84">
        <v>4</v>
      </c>
      <c r="U38" s="84"/>
      <c r="V38" s="263">
        <f t="shared" si="9"/>
        <v>3.9</v>
      </c>
      <c r="W38" s="143">
        <v>4</v>
      </c>
      <c r="X38" s="84">
        <v>4</v>
      </c>
      <c r="Y38" s="84">
        <v>2</v>
      </c>
      <c r="Z38" s="268"/>
      <c r="AA38" s="269">
        <f t="shared" si="14"/>
        <v>10</v>
      </c>
      <c r="AB38" s="270">
        <f t="shared" si="10"/>
        <v>13.9</v>
      </c>
      <c r="AC38" s="133">
        <f t="shared" si="1"/>
        <v>0</v>
      </c>
      <c r="AD38" s="241">
        <f t="shared" si="2"/>
        <v>12</v>
      </c>
      <c r="AE38" s="242">
        <f t="shared" si="3"/>
        <v>0</v>
      </c>
      <c r="AF38" s="128">
        <f t="shared" si="4"/>
        <v>3.9</v>
      </c>
      <c r="AG38" s="133">
        <f t="shared" si="5"/>
        <v>0</v>
      </c>
      <c r="AH38" s="243">
        <f t="shared" si="6"/>
        <v>10</v>
      </c>
      <c r="AI38" s="248">
        <f t="shared" si="15"/>
        <v>12</v>
      </c>
      <c r="AJ38" s="249">
        <f t="shared" si="16"/>
        <v>3.9</v>
      </c>
      <c r="AK38" s="246">
        <f t="shared" si="17"/>
        <v>10</v>
      </c>
      <c r="AL38" s="104" t="s">
        <v>30</v>
      </c>
      <c r="AM38" s="104" t="s">
        <v>31</v>
      </c>
      <c r="AN38" s="104"/>
      <c r="AO38" s="105"/>
    </row>
    <row r="39" spans="1:41" s="16" customFormat="1" ht="19.5" customHeight="1" thickBot="1">
      <c r="A39" s="332">
        <f t="shared" si="0"/>
        <v>26</v>
      </c>
      <c r="B39" s="332" t="str">
        <f t="shared" si="7"/>
        <v>BRONZE</v>
      </c>
      <c r="C39" s="333">
        <f t="shared" si="8"/>
        <v>20.6</v>
      </c>
      <c r="D39" s="333">
        <f t="shared" si="11"/>
        <v>10</v>
      </c>
      <c r="E39" s="333">
        <f t="shared" si="12"/>
        <v>10.6</v>
      </c>
      <c r="F39" s="367" t="s">
        <v>390</v>
      </c>
      <c r="G39" s="295"/>
      <c r="H39" s="335" t="s">
        <v>391</v>
      </c>
      <c r="I39" s="336" t="s">
        <v>245</v>
      </c>
      <c r="J39" s="107"/>
      <c r="K39" s="145"/>
      <c r="L39" s="113">
        <v>2</v>
      </c>
      <c r="M39" s="113">
        <v>3</v>
      </c>
      <c r="N39" s="113">
        <v>5</v>
      </c>
      <c r="O39" s="113"/>
      <c r="P39" s="259">
        <f t="shared" si="13"/>
        <v>10</v>
      </c>
      <c r="Q39" s="145"/>
      <c r="R39" s="262"/>
      <c r="S39" s="145">
        <v>3.7</v>
      </c>
      <c r="T39" s="113">
        <v>3.5</v>
      </c>
      <c r="U39" s="113"/>
      <c r="V39" s="264">
        <f t="shared" si="9"/>
        <v>3.6</v>
      </c>
      <c r="W39" s="145">
        <v>3</v>
      </c>
      <c r="X39" s="113">
        <v>3</v>
      </c>
      <c r="Y39" s="113">
        <v>1</v>
      </c>
      <c r="Z39" s="271"/>
      <c r="AA39" s="272">
        <f t="shared" si="14"/>
        <v>7</v>
      </c>
      <c r="AB39" s="273">
        <f t="shared" si="10"/>
        <v>10.6</v>
      </c>
      <c r="AC39" s="133">
        <f t="shared" si="1"/>
        <v>0</v>
      </c>
      <c r="AD39" s="241">
        <f t="shared" si="2"/>
        <v>10</v>
      </c>
      <c r="AE39" s="242">
        <f t="shared" si="3"/>
        <v>0</v>
      </c>
      <c r="AF39" s="128">
        <f t="shared" si="4"/>
        <v>3.6</v>
      </c>
      <c r="AG39" s="133">
        <f t="shared" si="5"/>
        <v>0</v>
      </c>
      <c r="AH39" s="243">
        <f t="shared" si="6"/>
        <v>7</v>
      </c>
      <c r="AI39" s="248">
        <f t="shared" si="15"/>
        <v>10</v>
      </c>
      <c r="AJ39" s="247">
        <f t="shared" si="16"/>
        <v>3.6</v>
      </c>
      <c r="AK39" s="246">
        <f t="shared" si="17"/>
        <v>7</v>
      </c>
      <c r="AL39" s="104"/>
      <c r="AM39" s="104"/>
      <c r="AN39" s="104"/>
      <c r="AO39" s="105"/>
    </row>
    <row r="40" spans="1:37" ht="15.75">
      <c r="A40" s="74"/>
      <c r="B40" s="74"/>
      <c r="C40" s="75">
        <v>0</v>
      </c>
      <c r="D40" s="75"/>
      <c r="E40" s="75"/>
      <c r="F40" s="75">
        <v>0</v>
      </c>
      <c r="G40" s="75">
        <v>0</v>
      </c>
      <c r="H40" s="75"/>
      <c r="I40" s="75"/>
      <c r="J40" s="75">
        <v>0</v>
      </c>
      <c r="K40" s="76"/>
      <c r="L40" s="76"/>
      <c r="M40" s="76"/>
      <c r="N40" s="76"/>
      <c r="O40" s="74"/>
      <c r="P40" s="76"/>
      <c r="Q40" s="76"/>
      <c r="R40" s="76"/>
      <c r="S40" s="76"/>
      <c r="T40" s="76"/>
      <c r="U40" s="76"/>
      <c r="V40" s="77"/>
      <c r="W40" s="76"/>
      <c r="X40" s="76"/>
      <c r="Y40" s="74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</row>
    <row r="41" spans="1:6" ht="15">
      <c r="A41" s="221" t="s">
        <v>132</v>
      </c>
      <c r="B41" s="220"/>
      <c r="C41" s="220"/>
      <c r="D41" s="16"/>
      <c r="E41" s="121"/>
      <c r="F41" s="16"/>
    </row>
    <row r="42" spans="1:6" ht="15">
      <c r="A42" s="221" t="s">
        <v>133</v>
      </c>
      <c r="B42" s="220"/>
      <c r="C42" s="220"/>
      <c r="D42" s="16"/>
      <c r="E42" s="121"/>
      <c r="F42" s="16"/>
    </row>
    <row r="43" spans="1:6" ht="15">
      <c r="A43" s="221" t="s">
        <v>134</v>
      </c>
      <c r="B43" s="220"/>
      <c r="C43" s="220"/>
      <c r="D43" s="16"/>
      <c r="E43" s="121"/>
      <c r="F43" s="16"/>
    </row>
    <row r="44" spans="4:6" ht="15.75">
      <c r="D44" s="3"/>
      <c r="E44" s="3"/>
      <c r="F44" s="4"/>
    </row>
    <row r="45" spans="4:6" ht="15.75">
      <c r="D45" s="3"/>
      <c r="E45" s="3"/>
      <c r="F45" s="222" t="s">
        <v>99</v>
      </c>
    </row>
    <row r="46" spans="4:6" ht="15.75">
      <c r="D46" s="3"/>
      <c r="E46" s="3"/>
      <c r="F46" s="223" t="s">
        <v>100</v>
      </c>
    </row>
    <row r="47" spans="4:6" ht="15.75">
      <c r="D47" s="3"/>
      <c r="E47" s="3"/>
      <c r="F47" s="224" t="s">
        <v>101</v>
      </c>
    </row>
  </sheetData>
  <sheetProtection selectLockedCells="1" selectUnlockedCells="1"/>
  <mergeCells count="36">
    <mergeCell ref="A6:C6"/>
    <mergeCell ref="S10:V11"/>
    <mergeCell ref="Q9:Z9"/>
    <mergeCell ref="F10:F12"/>
    <mergeCell ref="K9:P9"/>
    <mergeCell ref="B10:B12"/>
    <mergeCell ref="G10:G12"/>
    <mergeCell ref="H10:H12"/>
    <mergeCell ref="I10:I12"/>
    <mergeCell ref="J10:J12"/>
    <mergeCell ref="A10:A12"/>
    <mergeCell ref="C10:C12"/>
    <mergeCell ref="D10:D12"/>
    <mergeCell ref="E10:E12"/>
    <mergeCell ref="AK9:AK11"/>
    <mergeCell ref="J1:Z1"/>
    <mergeCell ref="AE1:AH1"/>
    <mergeCell ref="Q4:R4"/>
    <mergeCell ref="S4:V4"/>
    <mergeCell ref="AE4:AH4"/>
    <mergeCell ref="G6:J6"/>
    <mergeCell ref="K10:P11"/>
    <mergeCell ref="Q10:R11"/>
    <mergeCell ref="AG9:AH10"/>
    <mergeCell ref="AI9:AI11"/>
    <mergeCell ref="L2:V2"/>
    <mergeCell ref="L4:P4"/>
    <mergeCell ref="AI8:AK8"/>
    <mergeCell ref="AJ9:AJ11"/>
    <mergeCell ref="W10:AA10"/>
    <mergeCell ref="W11:X11"/>
    <mergeCell ref="AC9:AD10"/>
    <mergeCell ref="AE9:AF10"/>
    <mergeCell ref="AE6:AH6"/>
    <mergeCell ref="AC8:AD8"/>
    <mergeCell ref="AE8:AH8"/>
  </mergeCells>
  <conditionalFormatting sqref="B13:B39">
    <cfRule type="cellIs" priority="1" dxfId="8" operator="equal" stopIfTrue="1">
      <formula>$F$45</formula>
    </cfRule>
    <cfRule type="cellIs" priority="2" dxfId="9" operator="equal" stopIfTrue="1">
      <formula>$F$46</formula>
    </cfRule>
    <cfRule type="cellIs" priority="3" dxfId="10" operator="equal" stopIfTrue="1">
      <formula>$F$47</formula>
    </cfRule>
  </conditionalFormatting>
  <printOptions horizontalCentered="1"/>
  <pageMargins left="0" right="0" top="0.15748031496062992" bottom="0.2362204724409449" header="0.5118110236220472" footer="0.15748031496062992"/>
  <pageSetup fitToHeight="2" horizontalDpi="300" verticalDpi="300" orientation="landscape" paperSize="9" scale="65" r:id="rId2"/>
  <headerFooter alignWithMargins="0">
    <oddFooter>&amp;C&amp;P/&amp;N&amp;R&amp;D</oddFooter>
  </headerFooter>
  <ignoredErrors>
    <ignoredError sqref="J13:K13 A13:A39 C13:E13 Z13:AK13 O13:R13 V13 G13 C14:E39 G14:G39 K19 J36 J27:J28 J14 J17 J22 J39 K14 O14:R14 K15 O15:R15 K16 O16:R16 K28 K27 O27:R27 U27:V27 Z27:AK27 K35 K32 V32 Z32:AK32 K39 K36 V36 Z36:AK36 K17:K18 O18:R18 V33:V35 Z33:AK34 K37 O37:R37 U37:V37 Z37:AK37 K23 K22 U22:V22 Z22:AK22 K30 K29 U29:V29 Z29:AK29 K38 U38:V38 Z38:AK38 U28:V28 Z28:AK28 K21 O21:R21 K20 O20:R20 O19:R19 K31 U31:V31 Z31:AK31 O22:R22 K26 K24 O24:R24 O23:R23 AA35:AK35 K25 O25:R25 U16:V16 Z16:AK16 U14:V14 Z14:AK14 O26:R26 U39:V39 Z39:AK39 O17:R17 U17:V17 Z17:AK17 O28:R28 O29:R29 U20:V20 Z20:AK20 O30:R30 U18:V18 Z18:AK18 O31:R31 U15:V15 Z15:AK15 O32:R32 U25:V25 Z25:AK25 K33 O33:R33 U24:V24 Z24:AK24 U26:V26 Z26:AK26 K34 O34:R34 O35:R35 U30:V30 Z30:AK30 O36:R36 U19:V19 Z19:AK19 U21:V21 Z21:AK21 O38:R38 O39:R39 U23:V23 Z23:AK2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asusultra</dc:creator>
  <cp:keywords/>
  <dc:description/>
  <cp:lastModifiedBy>CTR</cp:lastModifiedBy>
  <cp:lastPrinted>2013-06-02T14:38:18Z</cp:lastPrinted>
  <dcterms:created xsi:type="dcterms:W3CDTF">2013-04-09T08:53:02Z</dcterms:created>
  <dcterms:modified xsi:type="dcterms:W3CDTF">2013-06-02T15:25:53Z</dcterms:modified>
  <cp:category/>
  <cp:version/>
  <cp:contentType/>
  <cp:contentStatus/>
</cp:coreProperties>
</file>